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ulireja\Downloads\"/>
    </mc:Choice>
  </mc:AlternateContent>
  <xr:revisionPtr revIDLastSave="0" documentId="8_{F1629913-A787-4008-A958-11AE540098B4}" xr6:coauthVersionLast="47" xr6:coauthVersionMax="47" xr10:uidLastSave="{00000000-0000-0000-0000-000000000000}"/>
  <bookViews>
    <workbookView xWindow="-110" yWindow="-110" windowWidth="19420" windowHeight="11500" xr2:uid="{E4DB164E-58CC-4669-974E-028863F89C73}"/>
  </bookViews>
  <sheets>
    <sheet name="Inicio | Home" sheetId="4" r:id="rId1"/>
    <sheet name="Instrucciones | Instructions" sheetId="3" r:id="rId2"/>
    <sheet name="Aviso legal | Disclaimer" sheetId="2" r:id="rId3"/>
    <sheet name="Calculadora | Calculator" sheetId="1" r:id="rId4"/>
    <sheet name="Configuración" sheetId="5" state="hidden" r:id="rId5"/>
  </sheets>
  <externalReferences>
    <externalReference r:id="rId6"/>
  </externalReferences>
  <definedNames>
    <definedName name="__123Graph_LBL_A" hidden="1">#REF!</definedName>
    <definedName name="__123Graph_LBL_AGraph1" hidden="1">#REF!</definedName>
    <definedName name="__123Graph_LBL_B" hidden="1">#REF!</definedName>
    <definedName name="__123Graph_LBL_BGraph1"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7</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Fill" hidden="1">#REF!</definedName>
    <definedName name="_xlnm._FilterDatabase" hidden="1">#REF!</definedName>
    <definedName name="_Key1" hidden="1">#REF!</definedName>
    <definedName name="_Key2" hidden="1">#REF!</definedName>
    <definedName name="_Order1" hidden="1">255</definedName>
    <definedName name="_Order2" hidden="1">255</definedName>
    <definedName name="_Parse_In" hidden="1">#REF!</definedName>
    <definedName name="_Parse_Out" hidden="1">#REF!</definedName>
    <definedName name="_pARSE_QUE" hidden="1">#REF!</definedName>
    <definedName name="_Regression_Out" hidden="1">#REF!</definedName>
    <definedName name="_Regression_X" hidden="1">#REF!</definedName>
    <definedName name="_Regression_Y" hidden="1">#REF!</definedName>
    <definedName name="_Sort" hidden="1">#REF!</definedName>
    <definedName name="a" hidden="1">#REF!</definedName>
    <definedName name="AA" hidden="1">{"'S. C. B.'!$E$207"}</definedName>
    <definedName name="aaa" hidden="1">{"'S. C. B.'!$E$207"}</definedName>
    <definedName name="acum" hidden="1">#REF!</definedName>
    <definedName name="Aero_Final">#REF!</definedName>
    <definedName name="Agrupado" hidden="1">#REF!</definedName>
    <definedName name="ajuste">#REF!</definedName>
    <definedName name="Año">[1]Listas!$A$14:$B$25</definedName>
    <definedName name="años">#REF!</definedName>
    <definedName name="AP_Final">#REF!</definedName>
    <definedName name="Área">#REF!</definedName>
    <definedName name="AS2DocOpenMode" hidden="1">"AS2DocumentEdit"</definedName>
    <definedName name="BDTC">#REF!</definedName>
    <definedName name="Bvida_Final">#REF!</definedName>
    <definedName name="Cascos_Final">#REF!</definedName>
    <definedName name="cCDAf" hidden="1">{#N/A,#N/A,FALSE,"Aging Summary";#N/A,#N/A,FALSE,"Ratio Analysis";#N/A,#N/A,FALSE,"Test 120 Day Accts";#N/A,#N/A,FALSE,"Tickmarks"}</definedName>
    <definedName name="Chile">#REF!</definedName>
    <definedName name="CIQWBGuid" hidden="1">"TG_Trimestral.xlsx"</definedName>
    <definedName name="CLP">#REF!</definedName>
    <definedName name="CLP_UL">#REF!</definedName>
    <definedName name="Col">#REF!</definedName>
    <definedName name="cop">#REF!</definedName>
    <definedName name="COP_UL">#REF!</definedName>
    <definedName name="Creditos_Final">#REF!</definedName>
    <definedName name="d" hidden="1">#REF!</definedName>
    <definedName name="dac" hidden="1">{#N/A,#N/A,FALSE,"Aging Summary";#N/A,#N/A,FALSE,"Ratio Analysis";#N/A,#N/A,FALSE,"Test 120 Day Accts";#N/A,#N/A,FALSE,"Tickmarks"}</definedName>
    <definedName name="DatGIS">#REF!</definedName>
    <definedName name="DatPens">#REF!</definedName>
    <definedName name="DatPort">#REF!</definedName>
    <definedName name="DatSura">#REF!</definedName>
    <definedName name="dd" hidden="1">#REF!</definedName>
    <definedName name="df" hidden="1">#REF!</definedName>
    <definedName name="dfgsg" hidden="1">{#N/A,#N/A,FALSE,"Aging Summary";#N/A,#N/A,FALSE,"Ratio Analysis";#N/A,#N/A,FALSE,"Test 120 Day Accts";#N/A,#N/A,FALSE,"Tickmarks"}</definedName>
    <definedName name="DIH_Final">#REF!</definedName>
    <definedName name="DOL_CH">#REF!</definedName>
    <definedName name="DOL_CLP">#REF!</definedName>
    <definedName name="DOL_CLP_UL">#REF!</definedName>
    <definedName name="e" hidden="1">#REF!</definedName>
    <definedName name="FCL_2016" hidden="1">#REF!</definedName>
    <definedName name="fcsd" hidden="1">#REF!</definedName>
    <definedName name="Fecha">#REF!</definedName>
    <definedName name="fecha_1">#REF!</definedName>
    <definedName name="fecha_dec1">#REF!</definedName>
    <definedName name="fecha_dic1">#REF!</definedName>
    <definedName name="fecha_dic2">#REF!</definedName>
    <definedName name="fecha_dic3">#REF!</definedName>
    <definedName name="FechaAñoAnt">#REF!</definedName>
    <definedName name="FechaMesAnt">#REF!</definedName>
    <definedName name="FechaYearCierre">#REF!</definedName>
    <definedName name="fg" hidden="1">#REF!</definedName>
    <definedName name="fut" hidden="1">{#N/A,#N/A,FALSE,"Aging Summary";#N/A,#N/A,FALSE,"Ratio Analysis";#N/A,#N/A,FALSE,"Test 120 Day Accts";#N/A,#N/A,FALSE,"Tickmarks"}</definedName>
    <definedName name="gfr" hidden="1">#REF!</definedName>
    <definedName name="HTML_CodePage" hidden="1">1252</definedName>
    <definedName name="HTML_Email" hidden="1">""</definedName>
    <definedName name="HTML_Header" hidden="1">"S. C. B."</definedName>
    <definedName name="HTML_LastUpdate" hidden="1">"20/6/00"</definedName>
    <definedName name="HTML_LineAfter" hidden="1">FALSE</definedName>
    <definedName name="HTML_LineBefore" hidden="1">FALSE</definedName>
    <definedName name="HTML_Name" hidden="1">"Nery Tuirán"</definedName>
    <definedName name="HTML_OBDlg2" hidden="1">TRUE</definedName>
    <definedName name="HTML_OBDlg4" hidden="1">TRUE</definedName>
    <definedName name="HTML_OS" hidden="1">0</definedName>
    <definedName name="HTML_PathFile" hidden="1">"A:\HTML.htm"</definedName>
    <definedName name="HTML_Title" hidden="1">"FIRMAS COMISIONISTAS"</definedName>
    <definedName name="icp">#REF!</definedName>
    <definedName name="idioma">#REF!</definedName>
    <definedName name="Idioma_UI_GrupoSura">'Inicio | Home'!$B$7</definedName>
    <definedName name="Inc_Contratos_Final">#REF!</definedName>
    <definedName name="Inc_Facultativos_Final">#REF!</definedName>
    <definedName name="IPC_2">#REF!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41595.826400463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jj" hidden="1">{"'S. C. B.'!$E$207"}</definedName>
    <definedName name="jkbvg" hidden="1">#REF!</definedName>
    <definedName name="LCessantes_Final">#REF!</definedName>
    <definedName name="limcount" hidden="1">1</definedName>
    <definedName name="Massif_Ric_Final">#REF!</definedName>
    <definedName name="MER_2">#REF!</definedName>
    <definedName name="Mexico">#REF!</definedName>
    <definedName name="mon" hidden="1">#REF!</definedName>
    <definedName name="MXN">#REF!</definedName>
    <definedName name="MXN_UL">#REF!</definedName>
    <definedName name="NEW" hidden="1">#REF!</definedName>
    <definedName name="NUEVO" hidden="1">#REF!</definedName>
    <definedName name="ñññ" hidden="1">{"'S. C. B.'!$E$207"}</definedName>
    <definedName name="Odont_Sas_Final">#REF!</definedName>
    <definedName name="Odonto_BS_Final">#REF!</definedName>
    <definedName name="Odontologico_Final">#REF!</definedName>
    <definedName name="oooo" hidden="1">{"'S. C. B.'!$E$207"}</definedName>
    <definedName name="Opciones_Idioma_GrupoSura">Configuración!$E$2:$E$3</definedName>
    <definedName name="Opciones_Metodo_GrupoSura">Configuración!$F$2:$F$3</definedName>
    <definedName name="Outros_Ramos_Final">#REF!</definedName>
    <definedName name="pais">#REF!</definedName>
    <definedName name="PEN">#REF!</definedName>
    <definedName name="PEN_UL">#REF!</definedName>
    <definedName name="Peru">#REF!</definedName>
    <definedName name="PME_Final">#REF!</definedName>
    <definedName name="QUE" hidden="1">#REF!</definedName>
    <definedName name="qw" hidden="1">{"'S. C. B.'!$E$207"}</definedName>
    <definedName name="RCGeral_Final">#REF!</definedName>
    <definedName name="RDiversos_Final">#REF!</definedName>
    <definedName name="re" hidden="1">{"'S. C. B.'!$E$207"}</definedName>
    <definedName name="REngenharia_Final">#REF!</definedName>
    <definedName name="Ric_Final">#REF!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etroleo_Final">#REF!</definedName>
    <definedName name="rrr" hidden="1">{"'S. C. B.'!$E$207"}</definedName>
    <definedName name="rrrr" hidden="1">{"'S. C. B.'!$E$207"}</definedName>
    <definedName name="rv" hidden="1">#REF!</definedName>
    <definedName name="Rwvu.datos." hidden="1">#REF!,#REF!,#REF!</definedName>
    <definedName name="SaudeGrupal_Final">#REF!</definedName>
    <definedName name="segmento">#REF!</definedName>
    <definedName name="sencount" hidden="1">1</definedName>
    <definedName name="SGrupal_BS_Final">#REF!</definedName>
    <definedName name="SGrupal_Sas_Final">#REF!</definedName>
    <definedName name="SIndividual_BS_Final">#REF!</definedName>
    <definedName name="SIndividual_Final">#REF!</definedName>
    <definedName name="SIndividual_Sas_Final">#REF!</definedName>
    <definedName name="sistema">#REF!</definedName>
    <definedName name="solver_opt" hidden="1">#REF!</definedName>
    <definedName name="SpreadsheetBuilder_1" hidden="1">#REF!</definedName>
    <definedName name="SpreadsheetBuilder_2" hidden="1">#REF!</definedName>
    <definedName name="SpreadsheetBuilder_3" hidden="1">#REF!</definedName>
    <definedName name="T_Incendio_Final">#REF!</definedName>
    <definedName name="TABLA1">#REF!</definedName>
    <definedName name="TABLA2">#REF!</definedName>
    <definedName name="TABLA4">#REF!</definedName>
    <definedName name="TABLAIC">#REF!</definedName>
    <definedName name="tasac">#REF!</definedName>
    <definedName name="TC">#REF!</definedName>
    <definedName name="TC_UL">#REF!</definedName>
    <definedName name="Transportes_Final">#REF!</definedName>
    <definedName name="trm">#REF!</definedName>
    <definedName name="TSaude_Final">#REF!</definedName>
    <definedName name="tt" hidden="1">{"'S. C. B.'!$E$207"}</definedName>
    <definedName name="ttt" hidden="1">{"'S. C. B.'!$E$207"}</definedName>
    <definedName name="Uruguay">#REF!</definedName>
    <definedName name="USD" hidden="1">#REF!</definedName>
    <definedName name="UYU">#REF!</definedName>
    <definedName name="UYU_UL">#REF!</definedName>
    <definedName name="v" hidden="1">#REF!</definedName>
    <definedName name="V_Individual_Final">#REF!</definedName>
    <definedName name="Valores">#REF!,#REF!,#REF!,#REF!</definedName>
    <definedName name="VGBL_Final">#REF!</definedName>
    <definedName name="Vida_Ap_Final">#REF!</definedName>
    <definedName name="Vida_Final">#REF!</definedName>
    <definedName name="Vipre2_Final">#REF!</definedName>
    <definedName name="w" hidden="1">#REF!</definedName>
    <definedName name="wdx" hidden="1">#REF!</definedName>
    <definedName name="wrn.Aging._.and._.Trend._.Analysis." hidden="1">{#N/A,#N/A,FALSE,"Aging Summary";#N/A,#N/A,FALSE,"Ratio Analysis";#N/A,#N/A,FALSE,"Test 120 Day Accts";#N/A,#N/A,FALSE,"Tickmarks"}</definedName>
    <definedName name="wxd">#REF!</definedName>
    <definedName name="yyy" hidden="1">{"'S. C. B.'!$E$207"}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5" i="1" l="1"/>
  <c r="E5" i="1" s="1"/>
  <c r="B48" i="1"/>
  <c r="B47" i="1"/>
  <c r="B45" i="1"/>
  <c r="B44" i="1"/>
  <c r="B42" i="1"/>
  <c r="B41" i="1"/>
  <c r="B39" i="1"/>
  <c r="B38" i="1"/>
  <c r="B37" i="1"/>
  <c r="B35" i="1"/>
  <c r="B33" i="1"/>
  <c r="E30" i="1"/>
  <c r="D30" i="1"/>
  <c r="C30" i="1"/>
  <c r="B30" i="1"/>
  <c r="C29" i="1"/>
  <c r="B27" i="1"/>
  <c r="B24" i="1"/>
  <c r="B32" i="1" s="1"/>
  <c r="B23" i="1"/>
  <c r="B31" i="1" s="1"/>
  <c r="B22" i="1"/>
  <c r="B20" i="1"/>
  <c r="B18" i="1"/>
  <c r="B17" i="1"/>
  <c r="B16" i="1"/>
  <c r="B15" i="1"/>
  <c r="B14" i="1"/>
  <c r="B13" i="1"/>
  <c r="B12" i="1"/>
  <c r="N8" i="1"/>
  <c r="M8" i="1"/>
  <c r="K8" i="1"/>
  <c r="J8" i="1"/>
  <c r="H8" i="1"/>
  <c r="G8" i="1"/>
  <c r="F8" i="1"/>
  <c r="E8" i="1"/>
  <c r="D8" i="1"/>
  <c r="C8" i="1"/>
  <c r="B8" i="1"/>
  <c r="N7" i="1"/>
  <c r="K7" i="1"/>
  <c r="H7" i="1"/>
  <c r="E7" i="1"/>
  <c r="D7" i="1"/>
  <c r="C7" i="1"/>
  <c r="B7" i="1"/>
  <c r="B5" i="1"/>
  <c r="B2" i="1"/>
  <c r="B1" i="1"/>
  <c r="B10" i="2"/>
  <c r="B9" i="2"/>
  <c r="B8" i="2"/>
  <c r="B7" i="2"/>
  <c r="B6" i="2"/>
  <c r="B5" i="2"/>
  <c r="B4" i="2"/>
  <c r="B2" i="2"/>
  <c r="B1" i="2"/>
  <c r="B17" i="3"/>
  <c r="C15" i="3"/>
  <c r="C13" i="3"/>
  <c r="B12" i="3"/>
  <c r="C10" i="3"/>
  <c r="C9" i="3"/>
  <c r="C8" i="3"/>
  <c r="C7" i="3"/>
  <c r="C6" i="3"/>
  <c r="C5" i="3"/>
  <c r="B4" i="3"/>
  <c r="B2" i="3"/>
  <c r="B1" i="3"/>
  <c r="C14" i="4"/>
  <c r="C13" i="4"/>
  <c r="C12" i="4"/>
  <c r="B11" i="4"/>
  <c r="B9" i="4"/>
  <c r="B2" i="4"/>
  <c r="B1" i="4"/>
  <c r="N17" i="1" l="1"/>
  <c r="N16" i="1"/>
  <c r="N15" i="1"/>
  <c r="N14" i="1"/>
  <c r="C32" i="1" l="1"/>
  <c r="E32" i="1" s="1"/>
  <c r="C31" i="1"/>
  <c r="E31" i="1" s="1"/>
  <c r="C22" i="1"/>
  <c r="K18" i="1"/>
  <c r="E38" i="1" s="1"/>
  <c r="E37" i="1"/>
  <c r="N12" i="1"/>
  <c r="K11" i="1"/>
  <c r="N11" i="1"/>
  <c r="N10" i="1"/>
  <c r="E44" i="1"/>
  <c r="K10" i="1"/>
  <c r="E36" i="1"/>
  <c r="E33" i="1" l="1"/>
  <c r="E35" i="1" s="1"/>
  <c r="E39" i="1" s="1"/>
  <c r="N18" i="1"/>
  <c r="E41" i="1"/>
  <c r="N9" i="1"/>
  <c r="N13" i="1" s="1"/>
  <c r="K12" i="1"/>
  <c r="E47" i="1"/>
  <c r="K9" i="1"/>
  <c r="K13" i="1" l="1"/>
  <c r="K19" i="1" s="1"/>
  <c r="K20" i="1" s="1"/>
  <c r="N19" i="1"/>
  <c r="N20" i="1" s="1"/>
  <c r="E48" i="1"/>
  <c r="E42" i="1"/>
  <c r="E45" i="1"/>
</calcChain>
</file>

<file path=xl/sharedStrings.xml><?xml version="1.0" encoding="utf-8"?>
<sst xmlns="http://schemas.openxmlformats.org/spreadsheetml/2006/main" count="239" uniqueCount="229">
  <si>
    <t>NAV</t>
  </si>
  <si>
    <t>Cibest Valuation</t>
  </si>
  <si>
    <t>Company</t>
  </si>
  <si>
    <t>% Stake</t>
  </si>
  <si>
    <t>COP$</t>
  </si>
  <si>
    <t>COP$ mmm</t>
  </si>
  <si>
    <t>Book Value</t>
  </si>
  <si>
    <t>Economic Stake</t>
  </si>
  <si>
    <t xml:space="preserve">Cibest </t>
  </si>
  <si>
    <t>Sura AM</t>
  </si>
  <si>
    <t>Suramericana</t>
  </si>
  <si>
    <t>Other Investments*</t>
  </si>
  <si>
    <t>Portfolio</t>
  </si>
  <si>
    <t>Growth</t>
  </si>
  <si>
    <t># millions</t>
  </si>
  <si>
    <t># Shares</t>
  </si>
  <si>
    <t>Price</t>
  </si>
  <si>
    <t>Total</t>
  </si>
  <si>
    <t>(-) Grupo Cibest</t>
  </si>
  <si>
    <t>(+) Debt</t>
  </si>
  <si>
    <t>SURA AM + Suramericana BV</t>
  </si>
  <si>
    <t>SURA AM + Suramericana TBV</t>
  </si>
  <si>
    <t>SURA AM + Suramericana Earnings</t>
  </si>
  <si>
    <t>CALCULADORA DE VALORACIÓN | GUÍA DE USO</t>
  </si>
  <si>
    <t>GUÍA RÁPIDA</t>
  </si>
  <si>
    <t>QUICK GUIDE</t>
  </si>
  <si>
    <t>Lea el aviso legal antes de utilizar la calculadora.</t>
  </si>
  <si>
    <t>Read the legal disclaimer before using the calculator.</t>
  </si>
  <si>
    <t>Market: Cibest’s economic stake is calculated using the share price entered in H9.</t>
  </si>
  <si>
    <t>Revise los resultados calculados automáticamente: NAV en K19 y N19, y precio por acción en K20 y N20.</t>
  </si>
  <si>
    <t>Review the automatically calculated results: NAV in K19 and N19, and price per share in K20 and N20.</t>
  </si>
  <si>
    <t>CÓMO IDENTIFICAR LAS ENTRADAS</t>
  </si>
  <si>
    <t>HOW TO IDENTIFY INPUTS</t>
  </si>
  <si>
    <t>Ejemplo de celda que debe completar el usuario</t>
  </si>
  <si>
    <t>Example of a cell to be completed by the user</t>
  </si>
  <si>
    <t>!</t>
  </si>
  <si>
    <t>No sobrescriba celdas con fórmulas ni cambie la estructura de la hoja; los resultados se actualizan automáticamente al modificar los supuestos.</t>
  </si>
  <si>
    <t>Do not overwrite formula cells or change the sheet structure; results update automatically when assumptions are changed.</t>
  </si>
  <si>
    <t>Nota: los resultados son ejercicios hipotéticos y no constituyen una recomendación de inversión.</t>
  </si>
  <si>
    <t>Note: results are hypothetical exercises and do not constitute investment advice.</t>
  </si>
  <si>
    <t>key</t>
  </si>
  <si>
    <t>Español</t>
  </si>
  <si>
    <t>English</t>
  </si>
  <si>
    <t>home_title</t>
  </si>
  <si>
    <t>Calculadora de Valoración de Grupo SURA</t>
  </si>
  <si>
    <t>Grupo SURA Valuation Calculator</t>
  </si>
  <si>
    <t>home_subtitle</t>
  </si>
  <si>
    <t>Seleccione el idioma para utilizar la calculadora, las instrucciones y el aviso legal.</t>
  </si>
  <si>
    <t>Select a language for the calculator, instructions, and legal disclaimer.</t>
  </si>
  <si>
    <t>continue_text</t>
  </si>
  <si>
    <t>El idioma seleccionado se aplica automáticamente en todo el archivo.</t>
  </si>
  <si>
    <t>The selected language is applied automatically throughout the workbook.</t>
  </si>
  <si>
    <t>contents</t>
  </si>
  <si>
    <t>CONTENIDO</t>
  </si>
  <si>
    <t>CONTENTS</t>
  </si>
  <si>
    <t>instructions_desc</t>
  </si>
  <si>
    <t>Guía breve para ingresar supuestos y revisar resultados.</t>
  </si>
  <si>
    <t>Quick guide to enter assumptions and review results.</t>
  </si>
  <si>
    <t>legal_desc</t>
  </si>
  <si>
    <t>Términos, alcance y limitaciones de uso.</t>
  </si>
  <si>
    <t>Terms, scope, and limitations of use.</t>
  </si>
  <si>
    <t>calculator_desc</t>
  </si>
  <si>
    <t>Modelo NAV y valoración implícita de los negocios no listados.</t>
  </si>
  <si>
    <t>NAV model and implied valuation of the unlisted businesses.</t>
  </si>
  <si>
    <t>inst_title</t>
  </si>
  <si>
    <t>VALUATION CALCULATOR | USER GUIDE</t>
  </si>
  <si>
    <t>inst_subtitle</t>
  </si>
  <si>
    <t>Instrucciones rápidas para completar los supuestos y revisar los resultados.</t>
  </si>
  <si>
    <t>Quick instructions to enter assumptions and review results.</t>
  </si>
  <si>
    <t>quick_guide</t>
  </si>
  <si>
    <t>step1</t>
  </si>
  <si>
    <t>step2</t>
  </si>
  <si>
    <t>Vaya a la hoja “Calculadora | Calculator”. Modifique únicamente las celdas grises con letra azul y borde punteado; corresponden a supuestos que debe ingresar el usuario.</t>
  </si>
  <si>
    <t>Go to the “Calculadora | Calculator” sheet. Edit only the gray cells with blue text and a dashed border; these are assumptions to be entered by the user.</t>
  </si>
  <si>
    <t>step3</t>
  </si>
  <si>
    <t>En el selector de valoración de Cibest, elija “Mercado / Market” o “Múltiplos / Multiples”.</t>
  </si>
  <si>
    <t>In the Cibest valuation selector, choose “Mercado / Market” or “Múltiplos / Multiples”.</t>
  </si>
  <si>
    <t>step4</t>
  </si>
  <si>
    <t>Mercado: la participación económica de Cibest se calcula con el precio por acción ingresado en H9.</t>
  </si>
  <si>
    <t>step5</t>
  </si>
  <si>
    <t>Múltiplos: Cibest se valora con el múltiplo P/VL ingresado en J9 y el múltiplo P/U ingresado en M9.</t>
  </si>
  <si>
    <t>Multiples: Cibest is valued using the P/BV multiple entered in J9 and the P/E multiple entered in M9.</t>
  </si>
  <si>
    <t>step6</t>
  </si>
  <si>
    <t>identify_inputs</t>
  </si>
  <si>
    <t>input_example</t>
  </si>
  <si>
    <t>warning</t>
  </si>
  <si>
    <t>note</t>
  </si>
  <si>
    <t>legal_title</t>
  </si>
  <si>
    <t>CALCULADORA DE VALORACIÓN | AVISO LEGAL</t>
  </si>
  <si>
    <t>VALUATION CALCULATOR | LEGAL DISCLAIMER</t>
  </si>
  <si>
    <t>legal_subtitle</t>
  </si>
  <si>
    <t>Lea este aviso antes de utilizar la herramienta.</t>
  </si>
  <si>
    <t>Please read this notice before using the tool.</t>
  </si>
  <si>
    <t>legal_section</t>
  </si>
  <si>
    <t>AVISO LEGAL</t>
  </si>
  <si>
    <t>LEGAL DISCLAIMER</t>
  </si>
  <si>
    <t>legal_p1</t>
  </si>
  <si>
    <t>La Calculadora de Valoración de Grupo SURA (la “Calculadora”) es una herramienta con fines exclusivamente informativos e ilustrativos, puesta a disposición de los inversionistas para realizar análisis independientes sobre la Compañía y sus principales inversiones. Utiliza variables de mercado y metodologías de valoración, incluidos múltiplos de Precio/Valor en Libros (P/VL), Precio/Utilidad (P/U), precios de mercado y otros parámetros que el usuario puede seleccionar o modificar.</t>
  </si>
  <si>
    <t>Grupo SURA’s Valuation Calculator (the “Calculator”) is provided exclusively for informational and illustrative purposes. It is made available to investors to conduct independent analyses of the Company and its principal investments using market variables and valuation methodologies, including Price-to-Book Value (P/BV) multiples, Price-to-Earnings (P/E) multiples, market prices, and other parameters that the user may select or modify.</t>
  </si>
  <si>
    <t>legal_p2</t>
  </si>
  <si>
    <t>La información financiera de la Compañía incluida en la Calculadora proviene en su totalidad de información pública divulgada previamente al mercado a través de los canales exigidos por la legislación colombiana. Cualquier otra información utilizada para el funcionamiento de la herramienta proviene de fuentes públicas consideradas confiables. Grupo SURA no asume responsabilidad ni garantiza la exactitud, integridad o vigencia de dicha información ni de los resultados generados.</t>
  </si>
  <si>
    <t>The Company’s financial information included in the Calculator is derived entirely from publicly available information previously disclosed to the market through the channels required under Colombian law. Any other information used by the tool is obtained from public sources deemed reliable. Grupo SURA assumes no responsibility for, and does not warrant, the accuracy, completeness, or timeliness of such information or of the results generated.</t>
  </si>
  <si>
    <t>legal_p3</t>
  </si>
  <si>
    <t>Los resultados obtenidos mediante la Calculadora corresponden únicamente a ejercicios hipotéticos y no constituyen una valoración oficial, un precio objetivo, una expectativa de desempeño futuro ni una estimación del valor razonable de las acciones o inversiones analizadas.</t>
  </si>
  <si>
    <t>Results obtained through the Calculator are solely hypothetical exercises and do not constitute an official valuation, target price, expectation of future performance, or estimate of the fair value of the shares or investments analyzed.</t>
  </si>
  <si>
    <t>legal_p4</t>
  </si>
  <si>
    <t>El uso de la Calculadora es responsabilidad exclusiva del inversionista y no constituye una recomendación, asesoría de inversión ni otro servicio de asesoría. Toda decisión de invertir o realizar operaciones con valores debe basarse en el análisis independiente de cada inversionista y, cuando corresponda, en la asesoría de profesionales calificados. El desempeño histórico no garantiza resultados futuros.</t>
  </si>
  <si>
    <t>Use of the Calculator is the sole responsibility of the investor and does not constitute a recommendation, investment advice, or any other advisory service. Any decision to invest in or transact in securities should be based on each investor’s independent analysis and, where appropriate, advice from qualified professionals. Past performance does not guarantee future results.</t>
  </si>
  <si>
    <t>legal_p5</t>
  </si>
  <si>
    <t>En consecuencia, Grupo SURA no asume responsabilidad por decisiones de inversión ni por pérdidas, daños o consecuencias adversas que puedan derivarse del uso de esta herramienta.</t>
  </si>
  <si>
    <t>Accordingly, Grupo SURA assumes no liability for investment decisions or for any losses, damages, or adverse consequences arising from the use of this tool.</t>
  </si>
  <si>
    <t>legal_p6</t>
  </si>
  <si>
    <t>La Compañía podrá actualizar, modificar, suspender o retirar la Calculadora en cualquier momento y sin previo aviso.</t>
  </si>
  <si>
    <t>The Company may update, modify, suspend, or discontinue the Calculator at any time without prior notice.</t>
  </si>
  <si>
    <t>calc_title</t>
  </si>
  <si>
    <t>Grupo SURA</t>
  </si>
  <si>
    <t>calc_subtitle</t>
  </si>
  <si>
    <t>cibest_valuation</t>
  </si>
  <si>
    <t>Valoración de Cibest</t>
  </si>
  <si>
    <t>company</t>
  </si>
  <si>
    <t>Compañía</t>
  </si>
  <si>
    <t>stocks_m</t>
  </si>
  <si>
    <t>Acciones (# millones)</t>
  </si>
  <si>
    <t>Shares (# millions)</t>
  </si>
  <si>
    <t>stake</t>
  </si>
  <si>
    <t>% Participación</t>
  </si>
  <si>
    <t>unit_100</t>
  </si>
  <si>
    <t>100% | COP$ mil MM</t>
  </si>
  <si>
    <t>100% | COP$ bn</t>
  </si>
  <si>
    <t>unit_bn</t>
  </si>
  <si>
    <t>COP$ mil MM</t>
  </si>
  <si>
    <t>COP$ bn</t>
  </si>
  <si>
    <t>stocks</t>
  </si>
  <si>
    <t>N.º de acciones</t>
  </si>
  <si>
    <t>book_value</t>
  </si>
  <si>
    <t>Valor en libros</t>
  </si>
  <si>
    <t>tangible_book_value</t>
  </si>
  <si>
    <t>Valor tangible en libros</t>
  </si>
  <si>
    <t>Tangible Book Value</t>
  </si>
  <si>
    <t>earnings_ltm</t>
  </si>
  <si>
    <t>Utilidad UDM</t>
  </si>
  <si>
    <t>LTM Earnings</t>
  </si>
  <si>
    <t>price_share</t>
  </si>
  <si>
    <t>Precio por acción</t>
  </si>
  <si>
    <t>Price per Share</t>
  </si>
  <si>
    <t>price_bv</t>
  </si>
  <si>
    <t>P/VL</t>
  </si>
  <si>
    <t>P/BV</t>
  </si>
  <si>
    <t>economic_stake</t>
  </si>
  <si>
    <t>Participación económica</t>
  </si>
  <si>
    <t>price_earnings</t>
  </si>
  <si>
    <t>P/U</t>
  </si>
  <si>
    <t>P/E</t>
  </si>
  <si>
    <t>other_investments</t>
  </si>
  <si>
    <t>Otras inversiones*</t>
  </si>
  <si>
    <t>portfolio</t>
  </si>
  <si>
    <t>Portafolio</t>
  </si>
  <si>
    <t>corp_debt</t>
  </si>
  <si>
    <t>Deuda corporativa</t>
  </si>
  <si>
    <t>Corporate Debt</t>
  </si>
  <si>
    <t>normalized_expenses</t>
  </si>
  <si>
    <t>Gastos e impuestos anuales normalizados</t>
  </si>
  <si>
    <t>Normalized Annual Expenses and Taxes</t>
  </si>
  <si>
    <t>growth</t>
  </si>
  <si>
    <t>Crecimiento</t>
  </si>
  <si>
    <t>discount_rate</t>
  </si>
  <si>
    <t>Tasa de descuento</t>
  </si>
  <si>
    <t>Discount Rate</t>
  </si>
  <si>
    <t>npv_expenses</t>
  </si>
  <si>
    <t>VPN de gastos e impuestos</t>
  </si>
  <si>
    <t>NPV of Expenses and Taxes</t>
  </si>
  <si>
    <t>price_per_share</t>
  </si>
  <si>
    <t>outstanding_shares</t>
  </si>
  <si>
    <t>Acciones en circulación (# millones)</t>
  </si>
  <si>
    <t>Outstanding Shares (# millions)</t>
  </si>
  <si>
    <t>ordinary</t>
  </si>
  <si>
    <t>Ord.</t>
  </si>
  <si>
    <t>Common</t>
  </si>
  <si>
    <t>preferred</t>
  </si>
  <si>
    <t>Pref.</t>
  </si>
  <si>
    <t>Preferred</t>
  </si>
  <si>
    <t>unlisted_title</t>
  </si>
  <si>
    <t>Valoración implícita de negocios no listados</t>
  </si>
  <si>
    <t>Implied Valuation of Unlisted Businesses</t>
  </si>
  <si>
    <t>millions</t>
  </si>
  <si>
    <t># millones</t>
  </si>
  <si>
    <t>market_cap</t>
  </si>
  <si>
    <t>Capitalización bursátil</t>
  </si>
  <si>
    <t>Market Capitalization</t>
  </si>
  <si>
    <t>price</t>
  </si>
  <si>
    <t>Precio</t>
  </si>
  <si>
    <t>total</t>
  </si>
  <si>
    <t>debt</t>
  </si>
  <si>
    <t>(+) Deuda</t>
  </si>
  <si>
    <t>npv_expenses_short</t>
  </si>
  <si>
    <t>(+) VPN de gastos e impuestos</t>
  </si>
  <si>
    <t>(+) NPV of Expenses and Taxes</t>
  </si>
  <si>
    <t>implicit_value</t>
  </si>
  <si>
    <t>Valor implícito de SURA AM + Suramericana</t>
  </si>
  <si>
    <t>Implied Value of SURA AM + Suramericana</t>
  </si>
  <si>
    <t>bv_combo</t>
  </si>
  <si>
    <t>VL de SURA AM + Suramericana</t>
  </si>
  <si>
    <t>unlisted_pbv</t>
  </si>
  <si>
    <t>P/VL de negocios no listados</t>
  </si>
  <si>
    <t>Unlisted Businesses P/BV</t>
  </si>
  <si>
    <t>tbv_combo</t>
  </si>
  <si>
    <t>VTL de SURA AM + Suramericana</t>
  </si>
  <si>
    <t>unlisted_ptbv</t>
  </si>
  <si>
    <t>P/VTL de negocios no listados</t>
  </si>
  <si>
    <t>Unlisted Businesses P/TBV</t>
  </si>
  <si>
    <t>earnings_combo</t>
  </si>
  <si>
    <t>Utilidad de SURA AM + Suramericana</t>
  </si>
  <si>
    <t>unlisted_pe</t>
  </si>
  <si>
    <t>P/U de negocios no listados</t>
  </si>
  <si>
    <t>Unlisted Businesses P/E</t>
  </si>
  <si>
    <t>alert_missing</t>
  </si>
  <si>
    <t>⚠ Complete los múltiplos resaltados antes de usar los resultados</t>
  </si>
  <si>
    <t>⚠ Enter the highlighted multiples before using the results</t>
  </si>
  <si>
    <t>alert_complete</t>
  </si>
  <si>
    <t>✓ Múltiplos completos</t>
  </si>
  <si>
    <t>✓ Multiples complete</t>
  </si>
  <si>
    <t>Idiomas</t>
  </si>
  <si>
    <t>Métodos</t>
  </si>
  <si>
    <t>Mercado / Market</t>
  </si>
  <si>
    <t>Múltiplos / Multiples</t>
  </si>
  <si>
    <t>IDIOMA / LANGUAGE</t>
  </si>
  <si>
    <t>Instrucciones | Instructions</t>
  </si>
  <si>
    <t>Aviso legal | Disclaimer</t>
  </si>
  <si>
    <t>Calculadora | 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</si>
</sst>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409]mmm\-yy;@"/>
    <numFmt numFmtId="165" formatCode="General&quot;E&quot;"/>
    <numFmt numFmtId="166" formatCode="#,##0.0%_);\(#,##0.0%\)"/>
    <numFmt numFmtId="167" formatCode="#,##0.0\x"/>
    <numFmt numFmtId="168" formatCode="#,##0.0;\-#,##0.0"/>
    <numFmt numFmtId="169" formatCode="_-* #,##0_-;\-* #,##0_-;_-* &quot;-&quot;??_-;_-@_-"/>
    <numFmt numFmtId="170" formatCode="#,##0_ ;\-#,##0\ "/>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Sura Sans"/>
      <family val="3"/>
    </font>
    <font>
      <sz val="12"/>
      <color theme="0"/>
      <name val="Sura Sans"/>
      <family val="3"/>
    </font>
    <font>
      <sz val="9"/>
      <color theme="1"/>
      <name val="Sura Sans"/>
      <family val="3"/>
    </font>
    <font>
      <b/>
      <sz val="9"/>
      <color rgb="FF002060"/>
      <name val="Sura Sans"/>
      <family val="3"/>
    </font>
    <font>
      <b/>
      <sz val="9"/>
      <color theme="1"/>
      <name val="Sura Sans"/>
      <family val="3"/>
    </font>
    <font>
      <sz val="9"/>
      <color theme="0"/>
      <name val="Sura Sans"/>
      <family val="3"/>
    </font>
    <font>
      <b/>
      <u val="singleAccounting"/>
      <sz val="9"/>
      <name val="Sura Sans"/>
      <family val="3"/>
    </font>
    <font>
      <b/>
      <sz val="9"/>
      <color theme="0"/>
      <name val="Sura Sans"/>
      <family val="3"/>
    </font>
    <font>
      <sz val="9"/>
      <color rgb="FF0000FF"/>
      <name val="Sura Sans"/>
      <family val="3"/>
    </font>
    <font>
      <sz val="9"/>
      <color rgb="FF008000"/>
      <name val="Sura Sans"/>
      <family val="3"/>
    </font>
    <font>
      <sz val="9"/>
      <name val="Sura Sans"/>
      <family val="3"/>
    </font>
    <font>
      <i/>
      <sz val="9"/>
      <name val="Sura Sans"/>
      <family val="3"/>
    </font>
    <font>
      <b/>
      <sz val="9"/>
      <name val="Sura Sans"/>
      <family val="3"/>
    </font>
    <font>
      <i/>
      <sz val="9"/>
      <color theme="0"/>
      <name val="Sura Sans"/>
      <family val="3"/>
    </font>
    <font>
      <sz val="8"/>
      <color theme="1"/>
      <name val="Sura Sans"/>
      <family val="3"/>
    </font>
    <font>
      <i/>
      <sz val="9"/>
      <color rgb="FF0000FF"/>
      <name val="Sura Sans"/>
      <family val="3"/>
    </font>
    <font>
      <b/>
      <sz val="18"/>
      <color rgb="FFFFFFFF"/>
      <name val="Sura Sans"/>
      <family val="3"/>
    </font>
    <font>
      <sz val="10"/>
      <color theme="1"/>
      <name val="Sura Sans"/>
      <family val="3"/>
    </font>
    <font>
      <b/>
      <sz val="11"/>
      <color rgb="FFFFFFFF"/>
      <name val="Sura Sans"/>
      <family val="3"/>
    </font>
    <font>
      <b/>
      <sz val="14"/>
      <color rgb="FF001E60"/>
      <name val="Sura Sans"/>
      <family val="3"/>
    </font>
    <font>
      <b/>
      <sz val="10"/>
      <color rgb="FF001E60"/>
      <name val="Sura Sans"/>
      <family val="3"/>
    </font>
    <font>
      <b/>
      <sz val="11"/>
      <color rgb="FF001E60"/>
      <name val="Sura Sans"/>
      <family val="3"/>
    </font>
    <font>
      <b/>
      <sz val="20"/>
      <color rgb="FFFFFFFF"/>
      <name val="Sura Sans"/>
      <family val="3"/>
    </font>
    <font>
      <i/>
      <sz val="11"/>
      <color rgb="FF5B6573"/>
      <name val="Sura Sans"/>
      <family val="3"/>
    </font>
    <font>
      <b/>
      <sz val="11"/>
      <color rgb="FF0000FF"/>
      <name val="Sura Sans"/>
      <family val="3"/>
    </font>
    <font>
      <b/>
      <sz val="11"/>
      <color theme="1"/>
      <name val="Sura Sans"/>
      <family val="3"/>
    </font>
  </fonts>
  <fills count="14">
    <fill>
      <patternFill patternType="none"/>
    </fill>
    <fill>
      <patternFill patternType="gray125"/>
    </fill>
    <fill>
      <patternFill patternType="solid">
        <fgColor rgb="FF002060"/>
        <bgColor indexed="64"/>
      </patternFill>
    </fill>
    <fill>
      <patternFill patternType="solid">
        <fgColor theme="2"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solid">
        <fgColor theme="0" tint="-0.249977111117893"/>
        <bgColor indexed="64"/>
      </patternFill>
    </fill>
    <fill>
      <patternFill patternType="solid">
        <fgColor rgb="FF001E60"/>
        <bgColor indexed="64"/>
      </patternFill>
    </fill>
    <fill>
      <patternFill patternType="solid">
        <fgColor rgb="FFF4F8FB"/>
        <bgColor indexed="64"/>
      </patternFill>
    </fill>
    <fill>
      <patternFill patternType="solid">
        <fgColor rgb="FFE8F3F8"/>
        <bgColor indexed="64"/>
      </patternFill>
    </fill>
    <fill>
      <patternFill patternType="solid">
        <fgColor theme="7" tint="0.79998168889431442"/>
        <bgColor indexed="64"/>
      </patternFill>
    </fill>
    <fill>
      <patternFill patternType="solid">
        <fgColor theme="1"/>
        <bgColor indexed="64"/>
      </patternFill>
    </fill>
    <fill>
      <patternFill patternType="solid">
        <fgColor theme="2" tint="-0.499984740745262"/>
        <bgColor indexed="64"/>
      </patternFill>
    </fill>
  </fills>
  <borders count="15">
    <border>
      <left/>
      <right/>
      <top/>
      <bottom/>
      <diagonal/>
    </border>
    <border>
      <left/>
      <right/>
      <top/>
      <bottom style="thin">
        <color theme="0"/>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medium">
        <color theme="0"/>
      </left>
      <right/>
      <top/>
      <bottom/>
      <diagonal/>
    </border>
    <border>
      <left/>
      <right/>
      <top style="thin">
        <color theme="0" tint="-0.34998626667073579"/>
      </top>
      <bottom style="thin">
        <color theme="0" tint="-0.34998626667073579"/>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
      <left style="mediumDashed">
        <color rgb="FF002060"/>
      </left>
      <right style="mediumDashed">
        <color rgb="FF002060"/>
      </right>
      <top style="mediumDashed">
        <color rgb="FF002060"/>
      </top>
      <bottom style="mediumDashed">
        <color rgb="FF002060"/>
      </bottom>
      <diagonal/>
    </border>
    <border>
      <left/>
      <right/>
      <top/>
      <bottom style="thin">
        <color theme="0" tint="-0.34998626667073579"/>
      </bottom>
      <diagonal/>
    </border>
    <border>
      <left style="dashed">
        <color rgb="FF001E60"/>
      </left>
      <right style="dashed">
        <color rgb="FF001E60"/>
      </right>
      <top style="dashed">
        <color rgb="FF001E60"/>
      </top>
      <bottom style="dashed">
        <color rgb="FF001E60"/>
      </bottom>
      <diagonal/>
    </border>
    <border>
      <left/>
      <right/>
      <top style="thin">
        <color rgb="FF00AEC7"/>
      </top>
      <bottom style="thin">
        <color rgb="FF00AEC7"/>
      </bottom>
      <diagonal/>
    </border>
    <border>
      <left style="thin">
        <color rgb="FF00AEC7"/>
      </left>
      <right/>
      <top style="thin">
        <color rgb="FF00AEC7"/>
      </top>
      <bottom style="thin">
        <color rgb="FF00AEC7"/>
      </bottom>
      <diagonal/>
    </border>
    <border>
      <left/>
      <right style="thin">
        <color rgb="FF00AEC7"/>
      </right>
      <top style="thin">
        <color rgb="FF00AEC7"/>
      </top>
      <bottom style="thin">
        <color rgb="FF00AEC7"/>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2">
    <xf numFmtId="0" fontId="0" fillId="0" borderId="0" xfId="0"/>
    <xf numFmtId="9" fontId="3" fillId="2" borderId="0" xfId="2" applyFont="1" applyFill="1" applyAlignment="1">
      <alignment vertical="center"/>
    </xf>
    <xf numFmtId="0" fontId="3" fillId="2" borderId="0" xfId="0" applyFont="1" applyFill="1" applyAlignment="1">
      <alignment vertical="center"/>
    </xf>
    <xf numFmtId="0" fontId="3" fillId="0" borderId="0" xfId="0" applyFont="1"/>
    <xf numFmtId="9" fontId="3" fillId="3" borderId="0" xfId="2" applyFont="1" applyFill="1" applyAlignment="1">
      <alignment vertical="center"/>
    </xf>
    <xf numFmtId="0" fontId="4" fillId="3" borderId="0" xfId="0" applyFont="1" applyFill="1" applyAlignment="1">
      <alignment vertical="center"/>
    </xf>
    <xf numFmtId="0" fontId="3" fillId="3" borderId="0" xfId="0" applyFont="1" applyFill="1" applyAlignment="1">
      <alignment vertical="center"/>
    </xf>
    <xf numFmtId="0" fontId="3" fillId="3" borderId="0" xfId="0" applyFont="1" applyFill="1" applyAlignment="1">
      <alignment horizontal="center" vertical="center"/>
    </xf>
    <xf numFmtId="0" fontId="3" fillId="3" borderId="1" xfId="0" applyFont="1" applyFill="1" applyBorder="1" applyAlignment="1">
      <alignment vertical="center"/>
    </xf>
    <xf numFmtId="0" fontId="3" fillId="4" borderId="0" xfId="0" applyFont="1" applyFill="1"/>
    <xf numFmtId="0" fontId="5" fillId="4" borderId="0" xfId="0" applyFont="1" applyFill="1"/>
    <xf numFmtId="0" fontId="6" fillId="4" borderId="0" xfId="0" applyFont="1" applyFill="1" applyAlignment="1">
      <alignment horizontal="left"/>
    </xf>
    <xf numFmtId="164" fontId="9" fillId="0" borderId="0" xfId="0" applyNumberFormat="1" applyFont="1" applyAlignment="1">
      <alignment horizontal="center" vertical="center"/>
    </xf>
    <xf numFmtId="37" fontId="11" fillId="0" borderId="5" xfId="0" applyNumberFormat="1" applyFont="1" applyBorder="1" applyAlignment="1">
      <alignment horizontal="right" vertical="center"/>
    </xf>
    <xf numFmtId="166" fontId="12" fillId="0" borderId="5" xfId="0" applyNumberFormat="1" applyFont="1" applyBorder="1" applyAlignment="1">
      <alignment horizontal="right" vertical="center"/>
    </xf>
    <xf numFmtId="37" fontId="13" fillId="0" borderId="5" xfId="0" applyNumberFormat="1" applyFont="1" applyBorder="1" applyAlignment="1">
      <alignment horizontal="right" vertical="center"/>
    </xf>
    <xf numFmtId="166" fontId="11" fillId="0" borderId="5" xfId="0" applyNumberFormat="1" applyFont="1" applyBorder="1" applyAlignment="1">
      <alignment horizontal="right" vertical="center"/>
    </xf>
    <xf numFmtId="37" fontId="15" fillId="6" borderId="5" xfId="0" applyNumberFormat="1" applyFont="1" applyFill="1" applyBorder="1" applyAlignment="1">
      <alignment horizontal="right" vertical="center"/>
    </xf>
    <xf numFmtId="37" fontId="11" fillId="4" borderId="0" xfId="0" applyNumberFormat="1" applyFont="1" applyFill="1" applyAlignment="1">
      <alignment horizontal="right" vertical="center"/>
    </xf>
    <xf numFmtId="166" fontId="11" fillId="5" borderId="0" xfId="0" applyNumberFormat="1" applyFont="1" applyFill="1" applyAlignment="1">
      <alignment horizontal="right" vertical="center"/>
    </xf>
    <xf numFmtId="37" fontId="13" fillId="4" borderId="0" xfId="0" applyNumberFormat="1" applyFont="1" applyFill="1" applyAlignment="1">
      <alignment horizontal="right" vertical="center"/>
    </xf>
    <xf numFmtId="168" fontId="16" fillId="0" borderId="0" xfId="0" applyNumberFormat="1" applyFont="1" applyAlignment="1">
      <alignment horizontal="center" vertical="center"/>
    </xf>
    <xf numFmtId="168" fontId="8" fillId="0" borderId="0" xfId="0" applyNumberFormat="1" applyFont="1" applyAlignment="1">
      <alignment horizontal="center" vertical="center"/>
    </xf>
    <xf numFmtId="37" fontId="10" fillId="0" borderId="0" xfId="0" applyNumberFormat="1" applyFont="1" applyAlignment="1">
      <alignment horizontal="right" vertical="center"/>
    </xf>
    <xf numFmtId="168" fontId="13" fillId="4" borderId="6" xfId="0" applyNumberFormat="1" applyFont="1" applyFill="1" applyBorder="1" applyAlignment="1">
      <alignment horizontal="right" vertical="center"/>
    </xf>
    <xf numFmtId="0" fontId="5" fillId="0" borderId="0" xfId="0" applyFont="1"/>
    <xf numFmtId="37" fontId="18" fillId="4" borderId="0" xfId="0" applyNumberFormat="1" applyFont="1" applyFill="1" applyAlignment="1">
      <alignment horizontal="right" vertical="center"/>
    </xf>
    <xf numFmtId="0" fontId="7" fillId="7" borderId="0" xfId="0" applyFont="1" applyFill="1"/>
    <xf numFmtId="0" fontId="5" fillId="7" borderId="0" xfId="0" applyFont="1" applyFill="1"/>
    <xf numFmtId="0" fontId="2" fillId="0" borderId="0" xfId="0" applyFont="1"/>
    <xf numFmtId="0" fontId="3" fillId="0" borderId="0" xfId="0" applyFont="1" applyAlignment="1">
      <alignment wrapText="1"/>
    </xf>
    <xf numFmtId="37" fontId="11" fillId="0" borderId="10" xfId="0" applyNumberFormat="1" applyFont="1" applyBorder="1" applyAlignment="1">
      <alignment horizontal="right" vertical="center"/>
    </xf>
    <xf numFmtId="37" fontId="11" fillId="5" borderId="9" xfId="0" applyNumberFormat="1" applyFont="1" applyFill="1" applyBorder="1" applyAlignment="1">
      <alignment horizontal="right" vertical="center"/>
    </xf>
    <xf numFmtId="0" fontId="20" fillId="0" borderId="0" xfId="0" applyFont="1"/>
    <xf numFmtId="167" fontId="11" fillId="5" borderId="9" xfId="0" applyNumberFormat="1" applyFont="1" applyFill="1" applyBorder="1" applyAlignment="1">
      <alignment horizontal="right" vertical="center"/>
    </xf>
    <xf numFmtId="168" fontId="11" fillId="4" borderId="0" xfId="0" applyNumberFormat="1" applyFont="1" applyFill="1" applyAlignment="1">
      <alignment horizontal="right" vertical="center"/>
    </xf>
    <xf numFmtId="168" fontId="11" fillId="4" borderId="7" xfId="0" applyNumberFormat="1" applyFont="1" applyFill="1" applyBorder="1" applyAlignment="1">
      <alignment horizontal="right" vertical="center"/>
    </xf>
    <xf numFmtId="0" fontId="5" fillId="11" borderId="3" xfId="0" applyFont="1" applyFill="1" applyBorder="1" applyAlignment="1">
      <alignment horizontal="center" vertical="center"/>
    </xf>
    <xf numFmtId="0" fontId="21" fillId="8" borderId="0" xfId="0" applyFont="1" applyFill="1" applyAlignment="1">
      <alignment horizontal="center"/>
    </xf>
    <xf numFmtId="0" fontId="27" fillId="6" borderId="11" xfId="0" applyFont="1" applyFill="1" applyBorder="1" applyAlignment="1">
      <alignment horizontal="center"/>
    </xf>
    <xf numFmtId="0" fontId="24" fillId="10" borderId="0" xfId="0" applyFont="1" applyFill="1"/>
    <xf numFmtId="0" fontId="7" fillId="0" borderId="5" xfId="0" applyFont="1" applyBorder="1" applyAlignment="1">
      <alignment horizontal="left" vertical="center" wrapText="1"/>
    </xf>
    <xf numFmtId="0" fontId="10" fillId="0" borderId="0" xfId="0" applyFont="1" applyAlignment="1">
      <alignment vertical="center" wrapText="1"/>
    </xf>
    <xf numFmtId="0" fontId="7" fillId="4" borderId="2" xfId="0" applyFont="1" applyFill="1" applyBorder="1" applyAlignment="1">
      <alignment horizontal="left" vertical="center" wrapText="1"/>
    </xf>
    <xf numFmtId="0" fontId="8" fillId="4" borderId="0" xfId="0" applyFont="1" applyFill="1" applyAlignment="1">
      <alignment horizontal="center" vertical="center"/>
    </xf>
    <xf numFmtId="0" fontId="3" fillId="0" borderId="0" xfId="0" applyFont="1" applyAlignment="1">
      <alignment horizontal="center" vertical="center" wrapText="1"/>
    </xf>
    <xf numFmtId="0" fontId="7" fillId="6" borderId="5" xfId="0" applyFont="1" applyFill="1" applyBorder="1" applyAlignment="1">
      <alignment horizontal="left" vertical="center" wrapText="1"/>
    </xf>
    <xf numFmtId="0" fontId="5" fillId="4" borderId="0" xfId="0" applyFont="1" applyFill="1" applyAlignment="1">
      <alignment horizontal="left" vertical="center" wrapText="1"/>
    </xf>
    <xf numFmtId="0" fontId="5" fillId="4" borderId="0" xfId="0" applyFont="1" applyFill="1" applyAlignment="1">
      <alignment horizontal="left" vertical="center" wrapText="1" indent="1"/>
    </xf>
    <xf numFmtId="168" fontId="13" fillId="0" borderId="5" xfId="0" applyNumberFormat="1" applyFont="1" applyBorder="1" applyAlignment="1">
      <alignment horizontal="right" vertical="center"/>
    </xf>
    <xf numFmtId="168" fontId="14" fillId="6" borderId="5" xfId="0" applyNumberFormat="1" applyFont="1" applyFill="1" applyBorder="1" applyAlignment="1">
      <alignment horizontal="right" vertical="center"/>
    </xf>
    <xf numFmtId="168" fontId="13" fillId="6" borderId="5" xfId="0" applyNumberFormat="1" applyFont="1" applyFill="1" applyBorder="1" applyAlignment="1">
      <alignment horizontal="right" vertical="center"/>
    </xf>
    <xf numFmtId="168" fontId="12" fillId="6" borderId="5" xfId="0" applyNumberFormat="1" applyFont="1" applyFill="1" applyBorder="1" applyAlignment="1">
      <alignment horizontal="right" vertical="center"/>
    </xf>
    <xf numFmtId="0" fontId="14" fillId="4" borderId="0" xfId="0" applyFont="1" applyFill="1" applyAlignment="1">
      <alignment horizontal="right" vertical="center"/>
    </xf>
    <xf numFmtId="0" fontId="13" fillId="4" borderId="0" xfId="0" applyFont="1" applyFill="1" applyAlignment="1">
      <alignment horizontal="right" vertical="center"/>
    </xf>
    <xf numFmtId="0" fontId="3" fillId="4" borderId="0" xfId="0" applyFont="1" applyFill="1" applyAlignment="1">
      <alignment horizontal="right" vertical="center"/>
    </xf>
    <xf numFmtId="0" fontId="5" fillId="4" borderId="6" xfId="0" applyFont="1" applyFill="1" applyBorder="1" applyAlignment="1">
      <alignment horizontal="left" vertical="center" wrapText="1"/>
    </xf>
    <xf numFmtId="0" fontId="17" fillId="4" borderId="0" xfId="0" applyFont="1" applyFill="1" applyAlignment="1">
      <alignment horizontal="left" vertical="center" wrapText="1" indent="1"/>
    </xf>
    <xf numFmtId="0" fontId="17" fillId="4" borderId="7" xfId="0" applyFont="1" applyFill="1" applyBorder="1" applyAlignment="1">
      <alignment horizontal="left" vertical="center" wrapText="1" inden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3" fillId="0" borderId="0" xfId="0" applyFont="1" applyAlignment="1">
      <alignment horizontal="left" vertical="center" wrapText="1"/>
    </xf>
    <xf numFmtId="0" fontId="7" fillId="3" borderId="8" xfId="0" applyFont="1" applyFill="1" applyBorder="1" applyAlignment="1">
      <alignment horizontal="left" vertical="center" wrapText="1"/>
    </xf>
    <xf numFmtId="168" fontId="5" fillId="0" borderId="0" xfId="0" applyNumberFormat="1" applyFont="1" applyAlignment="1">
      <alignment horizontal="right" vertical="center"/>
    </xf>
    <xf numFmtId="169" fontId="5" fillId="0" borderId="0" xfId="1" applyNumberFormat="1" applyFont="1" applyAlignment="1">
      <alignment horizontal="right" vertical="center"/>
    </xf>
    <xf numFmtId="0" fontId="5" fillId="0" borderId="8" xfId="0" applyFont="1" applyBorder="1" applyAlignment="1">
      <alignment horizontal="right" vertical="center"/>
    </xf>
    <xf numFmtId="169" fontId="5" fillId="0" borderId="8" xfId="1" applyNumberFormat="1" applyFont="1" applyBorder="1" applyAlignment="1">
      <alignment horizontal="right" vertical="center"/>
    </xf>
    <xf numFmtId="0" fontId="3" fillId="0" borderId="0" xfId="0" applyFont="1" applyAlignment="1">
      <alignment horizontal="right" vertical="center"/>
    </xf>
    <xf numFmtId="169" fontId="3" fillId="0" borderId="0" xfId="0" applyNumberFormat="1" applyFont="1" applyAlignment="1">
      <alignment horizontal="right" vertical="center"/>
    </xf>
    <xf numFmtId="37" fontId="3" fillId="0" borderId="0" xfId="0" applyNumberFormat="1" applyFont="1" applyAlignment="1">
      <alignment horizontal="right" vertical="center"/>
    </xf>
    <xf numFmtId="170" fontId="5" fillId="0" borderId="0" xfId="1" applyNumberFormat="1" applyFont="1" applyAlignment="1">
      <alignment horizontal="right" vertical="center"/>
    </xf>
    <xf numFmtId="37" fontId="5" fillId="0" borderId="0" xfId="0" applyNumberFormat="1" applyFont="1" applyAlignment="1">
      <alignment horizontal="right" vertical="center"/>
    </xf>
    <xf numFmtId="169" fontId="5" fillId="0" borderId="8" xfId="0" applyNumberFormat="1" applyFont="1" applyBorder="1" applyAlignment="1">
      <alignment horizontal="right" vertical="center"/>
    </xf>
    <xf numFmtId="169" fontId="5" fillId="0" borderId="0" xfId="0" applyNumberFormat="1" applyFont="1" applyAlignment="1">
      <alignment horizontal="right" vertical="center"/>
    </xf>
    <xf numFmtId="0" fontId="7" fillId="3" borderId="8" xfId="0" applyFont="1" applyFill="1" applyBorder="1" applyAlignment="1">
      <alignment horizontal="right" vertical="center"/>
    </xf>
    <xf numFmtId="167" fontId="7" fillId="3" borderId="8" xfId="0" applyNumberFormat="1" applyFont="1" applyFill="1" applyBorder="1" applyAlignment="1">
      <alignment horizontal="right" vertical="center"/>
    </xf>
    <xf numFmtId="164" fontId="15" fillId="0" borderId="0" xfId="0" applyNumberFormat="1" applyFont="1" applyAlignment="1">
      <alignment horizontal="center" vertical="center" wrapText="1"/>
    </xf>
    <xf numFmtId="0" fontId="5" fillId="7" borderId="0" xfId="0" applyFont="1" applyFill="1" applyAlignment="1">
      <alignment vertical="center"/>
    </xf>
    <xf numFmtId="0" fontId="22" fillId="10" borderId="0" xfId="0" applyFont="1" applyFill="1"/>
    <xf numFmtId="165" fontId="10" fillId="12" borderId="4" xfId="0" applyNumberFormat="1" applyFont="1" applyFill="1" applyBorder="1" applyAlignment="1">
      <alignment horizontal="center" vertical="center" wrapText="1"/>
    </xf>
    <xf numFmtId="0" fontId="3" fillId="12" borderId="0" xfId="0" applyFont="1" applyFill="1" applyAlignment="1">
      <alignment horizontal="center" vertical="center" wrapText="1"/>
    </xf>
    <xf numFmtId="0" fontId="10" fillId="12" borderId="5" xfId="0" applyFont="1" applyFill="1" applyBorder="1" applyAlignment="1">
      <alignment horizontal="left" vertical="center" wrapText="1"/>
    </xf>
    <xf numFmtId="168" fontId="16" fillId="12" borderId="5" xfId="0" applyNumberFormat="1" applyFont="1" applyFill="1" applyBorder="1" applyAlignment="1">
      <alignment horizontal="right" vertical="center"/>
    </xf>
    <xf numFmtId="168" fontId="8" fillId="12" borderId="5" xfId="0" applyNumberFormat="1" applyFont="1" applyFill="1" applyBorder="1" applyAlignment="1">
      <alignment horizontal="right" vertical="center"/>
    </xf>
    <xf numFmtId="37" fontId="10" fillId="12" borderId="5" xfId="0" applyNumberFormat="1" applyFont="1" applyFill="1" applyBorder="1" applyAlignment="1">
      <alignment horizontal="right" vertical="center"/>
    </xf>
    <xf numFmtId="0" fontId="28" fillId="0" borderId="0" xfId="0" applyFont="1"/>
    <xf numFmtId="0" fontId="3" fillId="0" borderId="0" xfId="0" applyFont="1" applyAlignment="1">
      <alignment wrapText="1"/>
    </xf>
    <xf numFmtId="0" fontId="25" fillId="8" borderId="0" xfId="0" applyFont="1" applyFill="1"/>
    <xf numFmtId="0" fontId="26" fillId="9" borderId="0" xfId="0" applyFont="1" applyFill="1" applyAlignment="1">
      <alignment wrapText="1"/>
    </xf>
    <xf numFmtId="0" fontId="21" fillId="12" borderId="0" xfId="0" applyFont="1" applyFill="1"/>
    <xf numFmtId="0" fontId="26" fillId="0" borderId="0" xfId="0" applyFont="1"/>
    <xf numFmtId="0" fontId="19" fillId="8" borderId="0" xfId="0" applyFont="1" applyFill="1"/>
    <xf numFmtId="0" fontId="3" fillId="10" borderId="0" xfId="0" applyFont="1" applyFill="1" applyAlignment="1">
      <alignment wrapText="1"/>
    </xf>
    <xf numFmtId="0" fontId="21" fillId="13" borderId="0" xfId="0" applyFont="1" applyFill="1"/>
    <xf numFmtId="0" fontId="3" fillId="9" borderId="0" xfId="0" applyFont="1" applyFill="1" applyAlignment="1">
      <alignment wrapText="1"/>
    </xf>
    <xf numFmtId="0" fontId="3" fillId="9" borderId="0" xfId="0" applyFont="1" applyFill="1" applyAlignment="1">
      <alignment vertical="top" wrapText="1"/>
    </xf>
    <xf numFmtId="0" fontId="26" fillId="9" borderId="0" xfId="0" applyFont="1" applyFill="1"/>
    <xf numFmtId="164" fontId="15" fillId="0" borderId="0" xfId="0" applyNumberFormat="1" applyFont="1" applyAlignment="1">
      <alignment horizontal="center" vertical="center" wrapText="1"/>
    </xf>
    <xf numFmtId="0" fontId="23" fillId="10" borderId="13" xfId="0" applyFont="1" applyFill="1" applyBorder="1" applyAlignment="1">
      <alignment horizontal="center" vertical="center" wrapText="1"/>
    </xf>
    <xf numFmtId="0" fontId="23" fillId="10" borderId="12" xfId="0" applyFont="1" applyFill="1" applyBorder="1" applyAlignment="1">
      <alignment horizontal="center" vertical="center" wrapText="1"/>
    </xf>
    <xf numFmtId="0" fontId="23" fillId="10" borderId="14" xfId="0" applyFont="1" applyFill="1" applyBorder="1" applyAlignment="1">
      <alignment horizontal="center" vertical="center" wrapText="1"/>
    </xf>
    <xf numFmtId="0" fontId="19" fillId="8" borderId="0" xfId="0" applyFont="1" applyFill="1" applyAlignment="1">
      <alignment horizontal="left" vertical="center"/>
    </xf>
  </cellXfs>
  <cellStyles count="3">
    <cellStyle name="Millares" xfId="1" builtinId="3"/>
    <cellStyle name="Normal" xfId="0" builtinId="0"/>
    <cellStyle name="Porcentaje" xfId="2" builtinId="5"/>
  </cellStyles>
  <dxfs count="2">
    <dxf>
      <font>
        <b/>
        <i val="0"/>
        <color rgb="FF001E60"/>
      </font>
      <fill>
        <patternFill patternType="solid">
          <fgColor indexed="64"/>
          <bgColor rgb="FFDCEEF5"/>
        </patternFill>
      </fill>
    </dxf>
    <dxf>
      <font>
        <b/>
        <i val="0"/>
        <color rgb="FF001E60"/>
      </font>
      <fill>
        <patternFill patternType="solid">
          <fgColor indexed="64"/>
          <bgColor rgb="FFDCEEF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avimeka\AppData\Local\Microsoft\Windows\INetCache\Content.Outlook\OFV7HF38\ESF%20y%20ERI%20COL012%20CON%20202212%20%20SEGMENTOS.xlsx" TargetMode="External"/><Relationship Id="rId1" Type="http://schemas.openxmlformats.org/officeDocument/2006/relationships/externalLinkPath" Target="https://gruposura.sharepoint.com/Users/davimeka/AppData/Local/Microsoft/Windows/INetCache/Content.Outlook/OFV7HF38/ESF%20y%20ERI%20COL012%20CON%20202212%20%20SEGMENT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mparativo Acumulado"/>
      <sheetName val="Comparativo Trimestre"/>
      <sheetName val="Listas"/>
      <sheetName val="ESF Cloud"/>
      <sheetName val="Resumen ERI Cloud"/>
      <sheetName val="ERI_202212 Cloud"/>
      <sheetName val="ERI_202209 Cloud"/>
      <sheetName val="ERI_202112 Cloud"/>
      <sheetName val="ERI_202109 Cloud"/>
      <sheetName val="Ex_ESF Cloud"/>
      <sheetName val="Ex_ERI_SalQ Cloud"/>
      <sheetName val="Ex_ERI_SalQAnt Cloud"/>
      <sheetName val="Ex_ERIAnt_SalQ Cloud"/>
      <sheetName val="Ex_ERIAnt_SalQAnt Cloud"/>
    </sheetNames>
    <sheetDataSet>
      <sheetData sheetId="0"/>
      <sheetData sheetId="1"/>
      <sheetData sheetId="2">
        <row r="14">
          <cell r="A14" t="str">
            <v>FY18</v>
          </cell>
          <cell r="B14">
            <v>2018</v>
          </cell>
        </row>
        <row r="15">
          <cell r="A15" t="str">
            <v>FY19</v>
          </cell>
          <cell r="B15">
            <v>2019</v>
          </cell>
        </row>
        <row r="16">
          <cell r="A16" t="str">
            <v>FY20</v>
          </cell>
          <cell r="B16">
            <v>2020</v>
          </cell>
        </row>
        <row r="17">
          <cell r="A17" t="str">
            <v>FY21</v>
          </cell>
          <cell r="B17">
            <v>2021</v>
          </cell>
        </row>
        <row r="18">
          <cell r="A18" t="str">
            <v>FY22</v>
          </cell>
          <cell r="B18">
            <v>2022</v>
          </cell>
        </row>
        <row r="19">
          <cell r="A19" t="str">
            <v>FY23</v>
          </cell>
          <cell r="B19">
            <v>2023</v>
          </cell>
        </row>
        <row r="20">
          <cell r="A20" t="str">
            <v>FY24</v>
          </cell>
          <cell r="B20">
            <v>2024</v>
          </cell>
        </row>
        <row r="21">
          <cell r="A21" t="str">
            <v>FY25</v>
          </cell>
          <cell r="B21">
            <v>2025</v>
          </cell>
        </row>
        <row r="22">
          <cell r="A22" t="str">
            <v>FY26</v>
          </cell>
          <cell r="B22">
            <v>2026</v>
          </cell>
        </row>
        <row r="23">
          <cell r="A23" t="str">
            <v>FY27</v>
          </cell>
          <cell r="B23">
            <v>2027</v>
          </cell>
        </row>
        <row r="24">
          <cell r="A24" t="str">
            <v>FY28</v>
          </cell>
          <cell r="B24">
            <v>2028</v>
          </cell>
        </row>
        <row r="25">
          <cell r="A25" t="str">
            <v>FY29</v>
          </cell>
          <cell r="B25">
            <v>2029</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Grupo SURA">
      <a:dk1>
        <a:srgbClr val="001E60"/>
      </a:dk1>
      <a:lt1>
        <a:srgbClr val="FFFFFF"/>
      </a:lt1>
      <a:dk2>
        <a:srgbClr val="05C3DE"/>
      </a:dk2>
      <a:lt2>
        <a:srgbClr val="DAE0E8"/>
      </a:lt2>
      <a:accent1>
        <a:srgbClr val="5C88DA"/>
      </a:accent1>
      <a:accent2>
        <a:srgbClr val="0047BB"/>
      </a:accent2>
      <a:accent3>
        <a:srgbClr val="CEDC00"/>
      </a:accent3>
      <a:accent4>
        <a:srgbClr val="2A5B6C"/>
      </a:accent4>
      <a:accent5>
        <a:srgbClr val="69B3E7"/>
      </a:accent5>
      <a:accent6>
        <a:srgbClr val="D7D2CB"/>
      </a:accent6>
      <a:hlink>
        <a:srgbClr val="467886"/>
      </a:hlink>
      <a:folHlink>
        <a:srgbClr val="96607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55A6A-693E-428B-ABA3-E9F96DAE2576}">
  <dimension ref="B1:G14"/>
  <sheetViews>
    <sheetView showGridLines="0" tabSelected="1" workbookViewId="0">
      <selection activeCell="B7" sqref="B7"/>
    </sheetView>
  </sheetViews>
  <sheetFormatPr baseColWidth="10" defaultColWidth="11.54296875" defaultRowHeight="16" x14ac:dyDescent="0.4"/>
  <cols>
    <col min="1" max="1" width="3.36328125" style="3" customWidth="1"/>
    <col min="2" max="2" width="35.1796875" style="3" customWidth="1"/>
    <col min="3" max="3" width="37" style="3" customWidth="1"/>
    <col min="4" max="7" width="9.1796875" style="3" customWidth="1"/>
    <col min="8" max="16384" width="11.54296875" style="3"/>
  </cols>
  <sheetData>
    <row r="1" spans="2:7" ht="48" customHeight="1" x14ac:dyDescent="0.65">
      <c r="B1" s="87" t="str">
        <f>IF(Idioma_UI_GrupoSura="Español",Configuración!$B$2,Configuración!$C$2)</f>
        <v>Calculadora de Valoración de Grupo SURA</v>
      </c>
      <c r="C1" s="87"/>
      <c r="D1" s="87"/>
      <c r="E1" s="87"/>
      <c r="F1" s="87"/>
      <c r="G1" s="87"/>
    </row>
    <row r="2" spans="2:7" ht="30" customHeight="1" x14ac:dyDescent="0.4">
      <c r="B2" s="88" t="str">
        <f>IF(Idioma_UI_GrupoSura="Español",Configuración!$B$3,Configuración!$C$3)</f>
        <v>Seleccione el idioma para utilizar la calculadora, las instrucciones y el aviso legal.</v>
      </c>
      <c r="C2" s="88"/>
      <c r="D2" s="88"/>
      <c r="E2" s="88"/>
      <c r="F2" s="88"/>
      <c r="G2" s="88"/>
    </row>
    <row r="5" spans="2:7" ht="22" customHeight="1" x14ac:dyDescent="0.4">
      <c r="B5" s="89" t="s">
        <v>225</v>
      </c>
      <c r="C5" s="89"/>
      <c r="D5" s="89"/>
      <c r="E5" s="89"/>
      <c r="F5" s="89"/>
      <c r="G5" s="89"/>
    </row>
    <row r="7" spans="2:7" ht="19" x14ac:dyDescent="0.45">
      <c r="B7" s="78" t="s">
        <v>41</v>
      </c>
      <c r="C7"/>
      <c r="D7"/>
    </row>
    <row r="9" spans="2:7" x14ac:dyDescent="0.4">
      <c r="B9" s="90" t="str">
        <f>IF(Idioma_UI_GrupoSura="Español",Configuración!$B$4,Configuración!$C$4)</f>
        <v>El idioma seleccionado se aplica automáticamente en todo el archivo.</v>
      </c>
      <c r="C9" s="90"/>
      <c r="D9" s="90"/>
      <c r="E9" s="90"/>
      <c r="F9" s="90"/>
      <c r="G9" s="90"/>
    </row>
    <row r="11" spans="2:7" ht="22" customHeight="1" x14ac:dyDescent="0.4">
      <c r="B11" s="89" t="str">
        <f>IF(Idioma_UI_GrupoSura="Español",Configuración!$B$5,Configuración!$C$5)</f>
        <v>CONTENIDO</v>
      </c>
      <c r="C11" s="89"/>
      <c r="D11" s="89"/>
      <c r="E11" s="89"/>
      <c r="F11" s="89"/>
      <c r="G11" s="89"/>
    </row>
    <row r="12" spans="2:7" x14ac:dyDescent="0.4">
      <c r="B12" s="85" t="s">
        <v>226</v>
      </c>
      <c r="C12" s="86" t="str">
        <f>IF(Idioma_UI_GrupoSura="Español",Configuración!$B$6,Configuración!$C$6)</f>
        <v>Guía breve para ingresar supuestos y revisar resultados.</v>
      </c>
      <c r="D12" s="86"/>
      <c r="E12" s="86"/>
      <c r="F12" s="86"/>
      <c r="G12" s="86"/>
    </row>
    <row r="13" spans="2:7" x14ac:dyDescent="0.4">
      <c r="B13" s="85" t="s">
        <v>227</v>
      </c>
      <c r="C13" s="86" t="str">
        <f>IF(Idioma_UI_GrupoSura="Español",Configuración!$B$7,Configuración!$C$7)</f>
        <v>Términos, alcance y limitaciones de uso.</v>
      </c>
      <c r="D13" s="86"/>
      <c r="E13" s="86"/>
      <c r="F13" s="86"/>
      <c r="G13" s="86"/>
    </row>
    <row r="14" spans="2:7" x14ac:dyDescent="0.4">
      <c r="B14" s="85" t="s">
        <v>228</v>
      </c>
      <c r="C14" s="86" t="str">
        <f>IF(Idioma_UI_GrupoSura="Español",Configuración!$B$8,Configuración!$C$8)</f>
        <v>Modelo NAV y valoración implícita de los negocios no listados.</v>
      </c>
      <c r="D14" s="86"/>
      <c r="E14" s="86"/>
      <c r="F14" s="86"/>
      <c r="G14" s="86"/>
    </row>
  </sheetData>
  <mergeCells count="8">
    <mergeCell ref="C12:G12"/>
    <mergeCell ref="C13:G13"/>
    <mergeCell ref="C14:G14"/>
    <mergeCell ref="B1:G1"/>
    <mergeCell ref="B2:G2"/>
    <mergeCell ref="B5:G5"/>
    <mergeCell ref="B9:G9"/>
    <mergeCell ref="B11:G11"/>
  </mergeCells>
  <dataValidations count="1">
    <dataValidation type="list" allowBlank="1" showInputMessage="1" showErrorMessage="1" sqref="B7" xr:uid="{A531B47B-8EE0-4105-9BA8-D1BE96DBC06A}">
      <formula1>Opciones_Idioma_GrupoSura</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BD1D6-2D1D-4110-A9E3-866685AD04D5}">
  <dimension ref="B1:F18"/>
  <sheetViews>
    <sheetView showGridLines="0" workbookViewId="0">
      <selection activeCell="I12" sqref="I12"/>
    </sheetView>
  </sheetViews>
  <sheetFormatPr baseColWidth="10" defaultColWidth="11.54296875" defaultRowHeight="14" x14ac:dyDescent="0.35"/>
  <cols>
    <col min="1" max="1" width="2.36328125" style="33" customWidth="1"/>
    <col min="2" max="2" width="6.453125" style="33" customWidth="1"/>
    <col min="3" max="3" width="37" style="33" customWidth="1"/>
    <col min="4" max="5" width="6.453125" style="33" customWidth="1"/>
    <col min="6" max="6" width="21.36328125" style="33" customWidth="1"/>
    <col min="7" max="16384" width="11.54296875" style="33"/>
  </cols>
  <sheetData>
    <row r="1" spans="2:6" ht="25" x14ac:dyDescent="0.6">
      <c r="B1" s="91" t="str">
        <f>IF(Idioma_UI_GrupoSura="Español",Configuración!$B$9,Configuración!$C$9)</f>
        <v>CALCULADORA DE VALORACIÓN | GUÍA DE USO</v>
      </c>
      <c r="C1" s="91"/>
      <c r="D1" s="91"/>
      <c r="E1" s="91"/>
      <c r="F1" s="91"/>
    </row>
    <row r="2" spans="2:6" ht="16" x14ac:dyDescent="0.4">
      <c r="B2" s="88" t="str">
        <f>IF(Idioma_UI_GrupoSura="Español",Configuración!$B$10,Configuración!$C$10)</f>
        <v>Instrucciones rápidas para completar los supuestos y revisar los resultados.</v>
      </c>
      <c r="C2" s="88"/>
      <c r="D2" s="88"/>
      <c r="E2" s="88"/>
      <c r="F2" s="88"/>
    </row>
    <row r="3" spans="2:6" ht="16" x14ac:dyDescent="0.4">
      <c r="B3" s="3"/>
      <c r="C3" s="3"/>
      <c r="D3" s="3"/>
      <c r="E3" s="3"/>
      <c r="F3" s="3"/>
    </row>
    <row r="4" spans="2:6" ht="16" x14ac:dyDescent="0.4">
      <c r="B4" s="93" t="str">
        <f>IF(Idioma_UI_GrupoSura="Español",Configuración!$B$11,Configuración!$C$11)</f>
        <v>GUÍA RÁPIDA</v>
      </c>
      <c r="C4" s="93"/>
      <c r="D4" s="93"/>
      <c r="E4" s="93"/>
      <c r="F4" s="93"/>
    </row>
    <row r="5" spans="2:6" ht="16" x14ac:dyDescent="0.4">
      <c r="B5" s="38">
        <v>1</v>
      </c>
      <c r="C5" s="94" t="str">
        <f>IF(Idioma_UI_GrupoSura="Español",Configuración!$B$12,Configuración!$C$12)</f>
        <v>Lea el aviso legal antes de utilizar la calculadora.</v>
      </c>
      <c r="D5" s="94"/>
      <c r="E5" s="94"/>
      <c r="F5" s="94"/>
    </row>
    <row r="6" spans="2:6" ht="16" x14ac:dyDescent="0.4">
      <c r="B6" s="38">
        <v>2</v>
      </c>
      <c r="C6" s="94" t="str">
        <f>IF(Idioma_UI_GrupoSura="Español",Configuración!$B$13,Configuración!$C$13)</f>
        <v>Vaya a la hoja “Calculadora | Calculator”. Modifique únicamente las celdas grises con letra azul y borde punteado; corresponden a supuestos que debe ingresar el usuario.</v>
      </c>
      <c r="D6" s="94"/>
      <c r="E6" s="94"/>
      <c r="F6" s="94"/>
    </row>
    <row r="7" spans="2:6" ht="16" x14ac:dyDescent="0.4">
      <c r="B7" s="38">
        <v>3</v>
      </c>
      <c r="C7" s="94" t="str">
        <f>IF(Idioma_UI_GrupoSura="Español",Configuración!$B$14,Configuración!$C$14)</f>
        <v>En el selector de valoración de Cibest, elija “Mercado / Market” o “Múltiplos / Multiples”.</v>
      </c>
      <c r="D7" s="94"/>
      <c r="E7" s="94"/>
      <c r="F7" s="94"/>
    </row>
    <row r="8" spans="2:6" ht="16" x14ac:dyDescent="0.4">
      <c r="B8" s="38">
        <v>4</v>
      </c>
      <c r="C8" s="94" t="str">
        <f>IF(Idioma_UI_GrupoSura="Español",Configuración!$B$15,Configuración!$C$15)</f>
        <v>Mercado: la participación económica de Cibest se calcula con el precio por acción ingresado en H9.</v>
      </c>
      <c r="D8" s="94"/>
      <c r="E8" s="94"/>
      <c r="F8" s="94"/>
    </row>
    <row r="9" spans="2:6" ht="16" x14ac:dyDescent="0.4">
      <c r="B9" s="38">
        <v>5</v>
      </c>
      <c r="C9" s="94" t="str">
        <f>IF(Idioma_UI_GrupoSura="Español",Configuración!$B$16,Configuración!$C$16)</f>
        <v>Múltiplos: Cibest se valora con el múltiplo P/VL ingresado en J9 y el múltiplo P/U ingresado en M9.</v>
      </c>
      <c r="D9" s="94"/>
      <c r="E9" s="94"/>
      <c r="F9" s="94"/>
    </row>
    <row r="10" spans="2:6" ht="16" x14ac:dyDescent="0.4">
      <c r="B10" s="38">
        <v>6</v>
      </c>
      <c r="C10" s="94" t="str">
        <f>IF(Idioma_UI_GrupoSura="Español",Configuración!$B$17,Configuración!$C$17)</f>
        <v>Revise los resultados calculados automáticamente: NAV en K19 y N19, y precio por acción en K20 y N20.</v>
      </c>
      <c r="D10" s="94"/>
      <c r="E10" s="94"/>
      <c r="F10" s="94"/>
    </row>
    <row r="11" spans="2:6" ht="16" x14ac:dyDescent="0.4">
      <c r="B11" s="3"/>
      <c r="C11" s="3"/>
      <c r="D11" s="3"/>
      <c r="E11" s="3"/>
      <c r="F11" s="3"/>
    </row>
    <row r="12" spans="2:6" ht="16" x14ac:dyDescent="0.4">
      <c r="B12" s="93" t="str">
        <f>IF(Idioma_UI_GrupoSura="Español",Configuración!$B$18,Configuración!$C$18)</f>
        <v>CÓMO IDENTIFICAR LAS ENTRADAS</v>
      </c>
      <c r="C12" s="93"/>
      <c r="D12" s="93"/>
      <c r="E12" s="93"/>
      <c r="F12" s="93"/>
    </row>
    <row r="13" spans="2:6" ht="16" x14ac:dyDescent="0.4">
      <c r="B13" s="39">
        <v>123</v>
      </c>
      <c r="C13" s="92" t="str">
        <f>IF(Idioma_UI_GrupoSura="Español",Configuración!$B$19,Configuración!$C$19)</f>
        <v>Ejemplo de celda que debe completar el usuario</v>
      </c>
      <c r="D13" s="92"/>
      <c r="E13" s="92"/>
      <c r="F13" s="92"/>
    </row>
    <row r="14" spans="2:6" ht="16" x14ac:dyDescent="0.4">
      <c r="B14" s="3"/>
      <c r="C14" s="3"/>
      <c r="D14" s="3"/>
      <c r="E14" s="3"/>
      <c r="F14" s="3"/>
    </row>
    <row r="15" spans="2:6" ht="16" x14ac:dyDescent="0.4">
      <c r="B15" s="40" t="s">
        <v>35</v>
      </c>
      <c r="C15" s="92" t="str">
        <f>IF(Idioma_UI_GrupoSura="Español",Configuración!$B$20,Configuración!$C$20)</f>
        <v>No sobrescriba celdas con fórmulas ni cambie la estructura de la hoja; los resultados se actualizan automáticamente al modificar los supuestos.</v>
      </c>
      <c r="D15" s="92"/>
      <c r="E15" s="92"/>
      <c r="F15" s="92"/>
    </row>
    <row r="16" spans="2:6" ht="16" x14ac:dyDescent="0.4">
      <c r="B16" s="3"/>
      <c r="C16" s="3"/>
      <c r="D16" s="3"/>
      <c r="E16" s="3"/>
      <c r="F16" s="3"/>
    </row>
    <row r="17" spans="2:6" ht="16" x14ac:dyDescent="0.4">
      <c r="B17" s="88" t="str">
        <f>IF(Idioma_UI_GrupoSura="Español",Configuración!$B$21,Configuración!$C$21)</f>
        <v>Nota: los resultados son ejercicios hipotéticos y no constituyen una recomendación de inversión.</v>
      </c>
      <c r="C17" s="88"/>
      <c r="D17" s="88"/>
      <c r="E17" s="88"/>
      <c r="F17" s="88"/>
    </row>
    <row r="18" spans="2:6" ht="14.4" customHeight="1" x14ac:dyDescent="0.4">
      <c r="B18" s="3"/>
      <c r="C18" s="3"/>
      <c r="D18" s="3"/>
      <c r="E18" s="3"/>
      <c r="F18" s="3"/>
    </row>
  </sheetData>
  <mergeCells count="13">
    <mergeCell ref="B1:F1"/>
    <mergeCell ref="B2:F2"/>
    <mergeCell ref="C13:F13"/>
    <mergeCell ref="C15:F15"/>
    <mergeCell ref="B17:F17"/>
    <mergeCell ref="B4:F4"/>
    <mergeCell ref="C5:F5"/>
    <mergeCell ref="C6:F6"/>
    <mergeCell ref="C7:F7"/>
    <mergeCell ref="C8:F8"/>
    <mergeCell ref="C9:F9"/>
    <mergeCell ref="C10:F10"/>
    <mergeCell ref="B12:F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835EF-8DE2-456B-96BD-D9CE43CB697C}">
  <dimension ref="A1:E12"/>
  <sheetViews>
    <sheetView showGridLines="0" zoomScaleNormal="100" workbookViewId="0">
      <selection activeCell="B8" sqref="B8:E8"/>
    </sheetView>
  </sheetViews>
  <sheetFormatPr baseColWidth="10" defaultColWidth="11.54296875" defaultRowHeight="16" x14ac:dyDescent="0.4"/>
  <cols>
    <col min="1" max="1" width="3.36328125" style="3" customWidth="1"/>
    <col min="2" max="2" width="37" style="3" customWidth="1"/>
    <col min="3" max="3" width="27.1796875" style="3" customWidth="1"/>
    <col min="4" max="4" width="29.1796875" style="3" customWidth="1"/>
    <col min="5" max="5" width="32.36328125" style="3" customWidth="1"/>
    <col min="6" max="16384" width="11.54296875" style="3"/>
  </cols>
  <sheetData>
    <row r="1" spans="1:5" ht="30" customHeight="1" x14ac:dyDescent="0.6">
      <c r="B1" s="91" t="str">
        <f>IF(Idioma_UI_GrupoSura="Español",Configuración!$B$22,Configuración!$C$22)</f>
        <v>CALCULADORA DE VALORACIÓN | AVISO LEGAL</v>
      </c>
      <c r="C1" s="91"/>
      <c r="D1" s="91"/>
      <c r="E1" s="91"/>
    </row>
    <row r="2" spans="1:5" ht="22" customHeight="1" x14ac:dyDescent="0.4">
      <c r="B2" s="96" t="str">
        <f>IF(Idioma_UI_GrupoSura="Español",Configuración!$B$23,Configuración!$C$23)</f>
        <v>Lea este aviso antes de utilizar la herramienta.</v>
      </c>
      <c r="C2" s="96"/>
      <c r="D2" s="96"/>
      <c r="E2" s="96"/>
    </row>
    <row r="3" spans="1:5" ht="5" customHeight="1" x14ac:dyDescent="0.4"/>
    <row r="4" spans="1:5" ht="24" customHeight="1" x14ac:dyDescent="0.4">
      <c r="B4" s="89" t="str">
        <f>IF(Idioma_UI_GrupoSura="Español",Configuración!$B$24,Configuración!$C$24)</f>
        <v>AVISO LEGAL</v>
      </c>
      <c r="C4" s="89"/>
      <c r="D4" s="89"/>
      <c r="E4" s="89"/>
    </row>
    <row r="5" spans="1:5" s="25" customFormat="1" ht="72" customHeight="1" x14ac:dyDescent="0.4">
      <c r="A5" s="3"/>
      <c r="B5" s="95" t="str">
        <f>IF(Idioma_UI_GrupoSura="Español",Configuración!$B$25,Configuración!$C$25)</f>
        <v>La Calculadora de Valoración de Grupo SURA (la “Calculadora”) es una herramienta con fines exclusivamente informativos e ilustrativos, puesta a disposición de los inversionistas para realizar análisis independientes sobre la Compañía y sus principales inversiones. Utiliza variables de mercado y metodologías de valoración, incluidos múltiplos de Precio/Valor en Libros (P/VL), Precio/Utilidad (P/U), precios de mercado y otros parámetros que el usuario puede seleccionar o modificar.</v>
      </c>
      <c r="C5" s="95"/>
      <c r="D5" s="95"/>
      <c r="E5" s="95"/>
    </row>
    <row r="6" spans="1:5" s="25" customFormat="1" ht="71.400000000000006" customHeight="1" x14ac:dyDescent="0.4">
      <c r="A6" s="3"/>
      <c r="B6" s="95" t="str">
        <f>IF(Idioma_UI_GrupoSura="Español",Configuración!$B$26,Configuración!$C$26)</f>
        <v>La información financiera de la Compañía incluida en la Calculadora proviene en su totalidad de información pública divulgada previamente al mercado a través de los canales exigidos por la legislación colombiana. Cualquier otra información utilizada para el funcionamiento de la herramienta proviene de fuentes públicas consideradas confiables. Grupo SURA no asume responsabilidad ni garantiza la exactitud, integridad o vigencia de dicha información ni de los resultados generados.</v>
      </c>
      <c r="C6" s="95"/>
      <c r="D6" s="95"/>
      <c r="E6" s="95"/>
    </row>
    <row r="7" spans="1:5" s="25" customFormat="1" ht="52.25" customHeight="1" x14ac:dyDescent="0.4">
      <c r="A7" s="3"/>
      <c r="B7" s="95" t="str">
        <f>IF(Idioma_UI_GrupoSura="Español",Configuración!$B$27,Configuración!$C$27)</f>
        <v>Los resultados obtenidos mediante la Calculadora corresponden únicamente a ejercicios hipotéticos y no constituyen una valoración oficial, un precio objetivo, una expectativa de desempeño futuro ni una estimación del valor razonable de las acciones o inversiones analizadas.</v>
      </c>
      <c r="C7" s="95"/>
      <c r="D7" s="95"/>
      <c r="E7" s="95"/>
    </row>
    <row r="8" spans="1:5" s="25" customFormat="1" ht="57.65" customHeight="1" x14ac:dyDescent="0.4">
      <c r="A8" s="3"/>
      <c r="B8" s="95" t="str">
        <f>IF(Idioma_UI_GrupoSura="Español",Configuración!$B$28,Configuración!$C$28)</f>
        <v>El uso de la Calculadora es responsabilidad exclusiva del inversionista y no constituye una recomendación, asesoría de inversión ni otro servicio de asesoría. Toda decisión de invertir o realizar operaciones con valores debe basarse en el análisis independiente de cada inversionista y, cuando corresponda, en la asesoría de profesionales calificados. El desempeño histórico no garantiza resultados futuros.</v>
      </c>
      <c r="C8" s="95"/>
      <c r="D8" s="95"/>
      <c r="E8" s="95"/>
    </row>
    <row r="9" spans="1:5" s="25" customFormat="1" ht="41.4" customHeight="1" x14ac:dyDescent="0.4">
      <c r="A9" s="3"/>
      <c r="B9" s="95" t="str">
        <f>IF(Idioma_UI_GrupoSura="Español",Configuración!$B$29,Configuración!$C$29)</f>
        <v>En consecuencia, Grupo SURA no asume responsabilidad por decisiones de inversión ni por pérdidas, daños o consecuencias adversas que puedan derivarse del uso de esta herramienta.</v>
      </c>
      <c r="C9" s="95"/>
      <c r="D9" s="95"/>
      <c r="E9" s="95"/>
    </row>
    <row r="10" spans="1:5" s="25" customFormat="1" ht="38" customHeight="1" x14ac:dyDescent="0.4">
      <c r="A10" s="3"/>
      <c r="B10" s="95" t="str">
        <f>IF(Idioma_UI_GrupoSura="Español",Configuración!$B$30,Configuración!$C$30)</f>
        <v>La Compañía podrá actualizar, modificar, suspender o retirar la Calculadora en cualquier momento y sin previo aviso.</v>
      </c>
      <c r="C10" s="95"/>
      <c r="D10" s="95"/>
      <c r="E10" s="95"/>
    </row>
    <row r="11" spans="1:5" ht="12" customHeight="1" x14ac:dyDescent="0.4"/>
    <row r="12" spans="1:5" ht="5" customHeight="1" x14ac:dyDescent="0.4"/>
  </sheetData>
  <mergeCells count="9">
    <mergeCell ref="B10:E10"/>
    <mergeCell ref="B1:E1"/>
    <mergeCell ref="B2:E2"/>
    <mergeCell ref="B4:E4"/>
    <mergeCell ref="B5:E5"/>
    <mergeCell ref="B6:E6"/>
    <mergeCell ref="B7:E7"/>
    <mergeCell ref="B8:E8"/>
    <mergeCell ref="B9:E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FD440-1636-426A-B274-B150C52AD5DA}">
  <sheetPr>
    <tabColor rgb="FF0070C0"/>
  </sheetPr>
  <dimension ref="A1:P49"/>
  <sheetViews>
    <sheetView showGridLines="0" zoomScale="85" zoomScaleNormal="85" workbookViewId="0">
      <selection activeCell="I30" sqref="I30"/>
    </sheetView>
  </sheetViews>
  <sheetFormatPr baseColWidth="10" defaultColWidth="9.36328125" defaultRowHeight="16" outlineLevelRow="1" x14ac:dyDescent="0.4"/>
  <cols>
    <col min="1" max="1" width="3.36328125" style="3" customWidth="1"/>
    <col min="2" max="2" width="37.36328125" style="3" customWidth="1"/>
    <col min="3" max="3" width="14.90625" style="3" customWidth="1"/>
    <col min="4" max="4" width="11.453125" style="3" customWidth="1"/>
    <col min="5" max="5" width="12" style="3" customWidth="1"/>
    <col min="6" max="6" width="13" style="3" customWidth="1"/>
    <col min="7" max="8" width="12" style="3" customWidth="1"/>
    <col min="9" max="9" width="1.90625" style="3" customWidth="1"/>
    <col min="10" max="10" width="10.1796875" style="3" customWidth="1"/>
    <col min="11" max="11" width="13.36328125" style="3" customWidth="1"/>
    <col min="12" max="12" width="1.90625" style="3" customWidth="1"/>
    <col min="13" max="13" width="10.1796875" style="3" customWidth="1"/>
    <col min="14" max="14" width="13.36328125" style="3" customWidth="1"/>
    <col min="15" max="15" width="11.1796875" style="3" customWidth="1"/>
    <col min="16" max="16" width="12.90625" style="3" customWidth="1"/>
    <col min="17" max="17" width="9.36328125" style="3" customWidth="1"/>
    <col min="18" max="16384" width="9.36328125" style="3"/>
  </cols>
  <sheetData>
    <row r="1" spans="1:16" ht="30" customHeight="1" x14ac:dyDescent="0.4">
      <c r="A1" s="1"/>
      <c r="B1" s="101" t="str">
        <f>IF(Idioma_UI_GrupoSura="Español",Configuración!$B$31,Configuración!$C$31)</f>
        <v>Grupo SURA</v>
      </c>
      <c r="C1" s="101"/>
      <c r="D1" s="101"/>
      <c r="E1" s="101"/>
      <c r="F1" s="101"/>
      <c r="G1" s="101"/>
      <c r="H1" s="101"/>
      <c r="I1" s="101"/>
      <c r="J1" s="101"/>
      <c r="K1" s="101"/>
      <c r="L1" s="101"/>
      <c r="M1" s="101"/>
      <c r="N1" s="101"/>
      <c r="O1" s="2"/>
      <c r="P1" s="2"/>
    </row>
    <row r="2" spans="1:16" ht="20" customHeight="1" x14ac:dyDescent="0.4">
      <c r="A2" s="1"/>
      <c r="B2" s="101" t="str">
        <f>IF(Idioma_UI_GrupoSura="Español",Configuración!$B$32,Configuración!$C$32)</f>
        <v>NAV</v>
      </c>
      <c r="C2" s="101"/>
      <c r="D2" s="101"/>
      <c r="E2" s="101"/>
      <c r="F2" s="101"/>
      <c r="G2" s="101"/>
      <c r="H2" s="101"/>
      <c r="I2" s="101"/>
      <c r="J2" s="101"/>
      <c r="K2" s="101"/>
      <c r="L2" s="101"/>
      <c r="M2" s="101"/>
      <c r="N2" s="101"/>
      <c r="O2" s="2"/>
      <c r="P2" s="2"/>
    </row>
    <row r="3" spans="1:16" ht="9" customHeight="1" x14ac:dyDescent="0.4">
      <c r="A3" s="4"/>
      <c r="B3" s="5"/>
      <c r="C3" s="5"/>
      <c r="D3" s="6"/>
      <c r="E3" s="7"/>
      <c r="F3" s="6"/>
      <c r="G3" s="6"/>
      <c r="H3" s="6"/>
      <c r="I3" s="6"/>
      <c r="J3" s="6"/>
      <c r="K3" s="6"/>
      <c r="L3" s="8"/>
      <c r="M3" s="8"/>
      <c r="N3" s="8"/>
      <c r="O3" s="8"/>
      <c r="P3" s="8"/>
    </row>
    <row r="4" spans="1:16" ht="13" customHeight="1" x14ac:dyDescent="0.4">
      <c r="A4" s="9"/>
      <c r="B4" s="10"/>
      <c r="C4" s="10"/>
      <c r="D4" s="10"/>
      <c r="E4" s="10"/>
      <c r="F4" s="10"/>
      <c r="G4" s="10"/>
      <c r="H4" s="10"/>
      <c r="I4" s="10"/>
      <c r="J4" s="10"/>
      <c r="K4" s="11"/>
    </row>
    <row r="5" spans="1:16" ht="32" customHeight="1" x14ac:dyDescent="0.4">
      <c r="A5" s="9"/>
      <c r="B5" s="43" t="str">
        <f>IF(Idioma_UI_GrupoSura="Español",Configuración!$B$33,Configuración!$C$33)</f>
        <v>Valoración de Cibest</v>
      </c>
      <c r="C5" s="37" t="s">
        <v>223</v>
      </c>
      <c r="D5" s="44">
        <f>IF(OR(C5="Múltiplos / Multiples",C5="Multiples",C5="Múltiplos"),0,1)</f>
        <v>1</v>
      </c>
      <c r="E5" s="98" t="str">
        <f>IF(OR(J10="",J10=0,J11="",J11=0,M10="",M10=0,M11="",M11=0,AND(D5=0,OR(J9="",J9=0,M9="",M9=0))),IF(Idioma_UI_GrupoSura="Español",Configuración!$B$72,Configuración!$C$72),IF(Idioma_UI_GrupoSura="Español",Configuración!$B$73,Configuración!$C$73))</f>
        <v>⚠ Complete los múltiplos resaltados antes de usar los resultados</v>
      </c>
      <c r="F5" s="99"/>
      <c r="G5" s="99"/>
      <c r="H5" s="99"/>
      <c r="I5" s="99"/>
      <c r="J5" s="99"/>
      <c r="K5" s="99"/>
      <c r="L5" s="99"/>
      <c r="M5" s="99"/>
      <c r="N5" s="100"/>
    </row>
    <row r="6" spans="1:16" ht="13" customHeight="1" x14ac:dyDescent="0.4">
      <c r="A6" s="9"/>
      <c r="B6" s="10"/>
      <c r="C6" s="10"/>
      <c r="D6" s="10"/>
      <c r="E6" s="10"/>
      <c r="F6" s="10"/>
      <c r="G6" s="10"/>
      <c r="H6" s="10"/>
      <c r="I6" s="10"/>
      <c r="J6" s="10"/>
      <c r="K6" s="11"/>
    </row>
    <row r="7" spans="1:16" ht="32" customHeight="1" x14ac:dyDescent="0.4">
      <c r="A7" s="9"/>
      <c r="B7" s="76" t="str">
        <f>IF(Idioma_UI_GrupoSura="Español",Configuración!$B$34,Configuración!$C$34)</f>
        <v>Compañía</v>
      </c>
      <c r="C7" s="76" t="str">
        <f>IF(Idioma_UI_GrupoSura="Español",Configuración!$B$35,Configuración!$C$35)</f>
        <v>Acciones (# millones)</v>
      </c>
      <c r="D7" s="76" t="str">
        <f>IF(Idioma_UI_GrupoSura="Español",Configuración!$B$36,Configuración!$C$36)</f>
        <v>% Participación</v>
      </c>
      <c r="E7" s="97" t="str">
        <f>IF(Idioma_UI_GrupoSura="Español",Configuración!$B$37,Configuración!$C$37)</f>
        <v>100% | COP$ mil MM</v>
      </c>
      <c r="F7" s="97"/>
      <c r="G7" s="97"/>
      <c r="H7" s="76" t="str">
        <f>IF(Idioma_UI_GrupoSura="Español",Configuración!$B$61,Configuración!$C$61)</f>
        <v>Precio</v>
      </c>
      <c r="I7" s="76"/>
      <c r="J7" s="76"/>
      <c r="K7" s="76" t="str">
        <f>IF(Idioma_UI_GrupoSura="Español",Configuración!$B$38,Configuración!$C$38)</f>
        <v>COP$ mil MM</v>
      </c>
      <c r="L7" s="45"/>
      <c r="M7" s="76"/>
      <c r="N7" s="76" t="str">
        <f>IF(Idioma_UI_GrupoSura="Español",Configuración!$B$38,Configuración!$C$38)</f>
        <v>COP$ mil MM</v>
      </c>
    </row>
    <row r="8" spans="1:16" ht="38" customHeight="1" thickBot="1" x14ac:dyDescent="0.45">
      <c r="A8" s="9"/>
      <c r="B8" s="79" t="str">
        <f>IF(Idioma_UI_GrupoSura="Español",Configuración!$B$34,Configuración!$C$34)</f>
        <v>Compañía</v>
      </c>
      <c r="C8" s="79" t="str">
        <f>IF(Idioma_UI_GrupoSura="Español",Configuración!$B$39,Configuración!$C$39)</f>
        <v>N.º de acciones</v>
      </c>
      <c r="D8" s="79" t="str">
        <f>IF(Idioma_UI_GrupoSura="Español",Configuración!$B$36,Configuración!$C$36)</f>
        <v>% Participación</v>
      </c>
      <c r="E8" s="79" t="str">
        <f>IF(Idioma_UI_GrupoSura="Español",Configuración!$B$40,Configuración!$C$40)</f>
        <v>Valor en libros</v>
      </c>
      <c r="F8" s="79" t="str">
        <f>IF(Idioma_UI_GrupoSura="Español",Configuración!$B$41,Configuración!$C$41)</f>
        <v>Valor tangible en libros</v>
      </c>
      <c r="G8" s="79" t="str">
        <f>IF(Idioma_UI_GrupoSura="Español",Configuración!$B$42,Configuración!$C$42)</f>
        <v>Utilidad UDM</v>
      </c>
      <c r="H8" s="79" t="str">
        <f>IF(Idioma_UI_GrupoSura="Español",Configuración!$B$43,Configuración!$C$43)</f>
        <v>Precio por acción</v>
      </c>
      <c r="I8" s="80"/>
      <c r="J8" s="79" t="str">
        <f>IF(Idioma_UI_GrupoSura="Español",Configuración!$B$44,Configuración!$C$44)</f>
        <v>P/VL</v>
      </c>
      <c r="K8" s="79" t="str">
        <f>IF(Idioma_UI_GrupoSura="Español",Configuración!$B$45,Configuración!$C$45)</f>
        <v>Participación económica</v>
      </c>
      <c r="L8" s="80"/>
      <c r="M8" s="79" t="str">
        <f>IF(Idioma_UI_GrupoSura="Español",Configuración!$B$46,Configuración!$C$46)</f>
        <v>P/U</v>
      </c>
      <c r="N8" s="79" t="str">
        <f>IF(Idioma_UI_GrupoSura="Español",Configuración!$B$45,Configuración!$C$45)</f>
        <v>Participación económica</v>
      </c>
    </row>
    <row r="9" spans="1:16" ht="18" customHeight="1" thickBot="1" x14ac:dyDescent="0.45">
      <c r="B9" s="41" t="s">
        <v>8</v>
      </c>
      <c r="C9" s="13">
        <v>235.56592000000001</v>
      </c>
      <c r="D9" s="14">
        <v>0.249365</v>
      </c>
      <c r="E9" s="13">
        <v>38123.671999999999</v>
      </c>
      <c r="F9" s="13">
        <v>35734.008999999998</v>
      </c>
      <c r="G9" s="13">
        <v>7934.7169999999996</v>
      </c>
      <c r="H9" s="32">
        <v>87500</v>
      </c>
      <c r="J9" s="34"/>
      <c r="K9" s="15">
        <f>+IF($D$5=0,$D$9*E9*J9,$H$9*$C$9/1000)</f>
        <v>20612.018</v>
      </c>
      <c r="M9" s="34"/>
      <c r="N9" s="15">
        <f>+IF($D$5=0,$D$9*G9*M9,$H$9*$C$9/1000)</f>
        <v>20612.018</v>
      </c>
    </row>
    <row r="10" spans="1:16" ht="18" customHeight="1" thickBot="1" x14ac:dyDescent="0.45">
      <c r="A10" s="9"/>
      <c r="B10" s="41" t="s">
        <v>9</v>
      </c>
      <c r="C10" s="15"/>
      <c r="D10" s="16">
        <v>0.93300000000000005</v>
      </c>
      <c r="E10" s="13">
        <v>10449.482985362878</v>
      </c>
      <c r="F10" s="13">
        <v>4538.0769048110578</v>
      </c>
      <c r="G10" s="13">
        <v>1272.3363601995279</v>
      </c>
      <c r="H10" s="31"/>
      <c r="J10" s="34"/>
      <c r="K10" s="15">
        <f>+D10*E10*J10</f>
        <v>0</v>
      </c>
      <c r="M10" s="34"/>
      <c r="N10" s="15">
        <f>+D10*G10*M10</f>
        <v>0</v>
      </c>
    </row>
    <row r="11" spans="1:16" ht="18" customHeight="1" thickBot="1" x14ac:dyDescent="0.45">
      <c r="A11" s="9"/>
      <c r="B11" s="41" t="s">
        <v>10</v>
      </c>
      <c r="C11" s="15"/>
      <c r="D11" s="16">
        <v>0.81100000000000005</v>
      </c>
      <c r="E11" s="13">
        <v>6537.3385039058367</v>
      </c>
      <c r="F11" s="13">
        <v>5516.3620728534515</v>
      </c>
      <c r="G11" s="13">
        <v>904.34096615677015</v>
      </c>
      <c r="H11" s="13"/>
      <c r="J11" s="34"/>
      <c r="K11" s="15">
        <f>+D11*E11*J11</f>
        <v>0</v>
      </c>
      <c r="M11" s="34"/>
      <c r="N11" s="15">
        <f>+D11*G11*M11</f>
        <v>0</v>
      </c>
    </row>
    <row r="12" spans="1:16" ht="18" customHeight="1" x14ac:dyDescent="0.4">
      <c r="A12" s="9"/>
      <c r="B12" s="41" t="str">
        <f>IF(Idioma_UI_GrupoSura="Español",Configuración!$B$47,Configuración!$C$47)</f>
        <v>Otras inversiones*</v>
      </c>
      <c r="C12" s="49"/>
      <c r="D12" s="16"/>
      <c r="E12" s="13">
        <v>170.44280536900001</v>
      </c>
      <c r="F12" s="13"/>
      <c r="G12" s="13"/>
      <c r="H12" s="13"/>
      <c r="J12" s="31"/>
      <c r="K12" s="15">
        <f>+E12</f>
        <v>170.44280536900001</v>
      </c>
      <c r="M12" s="13"/>
      <c r="N12" s="15">
        <f>+E12</f>
        <v>170.44280536900001</v>
      </c>
    </row>
    <row r="13" spans="1:16" ht="18" customHeight="1" x14ac:dyDescent="0.4">
      <c r="A13" s="9"/>
      <c r="B13" s="46" t="str">
        <f>IF(Idioma_UI_GrupoSura="Español",Configuración!$B$48,Configuración!$C$48)</f>
        <v>Portafolio</v>
      </c>
      <c r="C13" s="50"/>
      <c r="D13" s="50"/>
      <c r="E13" s="51"/>
      <c r="F13" s="51"/>
      <c r="G13" s="51"/>
      <c r="H13" s="51"/>
      <c r="J13" s="51"/>
      <c r="K13" s="17">
        <f>SUM(K9:K12)</f>
        <v>20782.460805368999</v>
      </c>
      <c r="M13" s="51"/>
      <c r="N13" s="17">
        <f>SUM(N9:N12)</f>
        <v>20782.460805368999</v>
      </c>
    </row>
    <row r="14" spans="1:16" ht="18" customHeight="1" x14ac:dyDescent="0.4">
      <c r="A14" s="9"/>
      <c r="B14" s="47" t="str">
        <f>IF(Idioma_UI_GrupoSura="Español",Configuración!$B$49,Configuración!$C$49)</f>
        <v>Deuda corporativa</v>
      </c>
      <c r="C14" s="53"/>
      <c r="D14" s="54"/>
      <c r="E14" s="55"/>
      <c r="F14" s="55"/>
      <c r="G14" s="55"/>
      <c r="H14" s="55"/>
      <c r="J14" s="55"/>
      <c r="K14" s="18">
        <v>-7029</v>
      </c>
      <c r="M14" s="55"/>
      <c r="N14" s="18">
        <f>K14</f>
        <v>-7029</v>
      </c>
    </row>
    <row r="15" spans="1:16" ht="30" customHeight="1" x14ac:dyDescent="0.4">
      <c r="A15" s="9"/>
      <c r="B15" s="47" t="str">
        <f>IF(Idioma_UI_GrupoSura="Español",Configuración!$B$50,Configuración!$C$50)</f>
        <v>Gastos e impuestos anuales normalizados</v>
      </c>
      <c r="C15" s="53"/>
      <c r="D15" s="54"/>
      <c r="E15" s="55"/>
      <c r="F15" s="55"/>
      <c r="G15" s="55"/>
      <c r="H15" s="55"/>
      <c r="J15" s="55"/>
      <c r="K15" s="18">
        <v>-117</v>
      </c>
      <c r="M15" s="55"/>
      <c r="N15" s="18">
        <f>K15</f>
        <v>-117</v>
      </c>
    </row>
    <row r="16" spans="1:16" ht="18" hidden="1" customHeight="1" outlineLevel="1" x14ac:dyDescent="0.4">
      <c r="A16" s="9"/>
      <c r="B16" s="48" t="str">
        <f>IF(Idioma_UI_GrupoSura="Español",Configuración!$B$51,Configuración!$C$51)</f>
        <v>Crecimiento</v>
      </c>
      <c r="C16" s="53"/>
      <c r="D16" s="54"/>
      <c r="E16" s="55"/>
      <c r="F16" s="55"/>
      <c r="G16" s="55"/>
      <c r="H16" s="55"/>
      <c r="J16" s="55"/>
      <c r="K16" s="19">
        <v>4.4999999999999998E-2</v>
      </c>
      <c r="M16" s="55"/>
      <c r="N16" s="19">
        <f>K16</f>
        <v>4.4999999999999998E-2</v>
      </c>
    </row>
    <row r="17" spans="1:14" ht="18" hidden="1" customHeight="1" outlineLevel="1" x14ac:dyDescent="0.4">
      <c r="A17" s="9"/>
      <c r="B17" s="48" t="str">
        <f>IF(Idioma_UI_GrupoSura="Español",Configuración!$B$52,Configuración!$C$52)</f>
        <v>Tasa de descuento</v>
      </c>
      <c r="C17" s="53"/>
      <c r="D17" s="54"/>
      <c r="E17" s="55"/>
      <c r="F17" s="55"/>
      <c r="G17" s="55"/>
      <c r="H17" s="55"/>
      <c r="J17" s="55"/>
      <c r="K17" s="19">
        <v>0.14000000000000001</v>
      </c>
      <c r="M17" s="55"/>
      <c r="N17" s="19">
        <f>K17</f>
        <v>0.14000000000000001</v>
      </c>
    </row>
    <row r="18" spans="1:14" ht="18" customHeight="1" collapsed="1" x14ac:dyDescent="0.4">
      <c r="A18" s="9"/>
      <c r="B18" s="47" t="str">
        <f>IF(Idioma_UI_GrupoSura="Español",Configuración!$B$53,Configuración!$C$53)</f>
        <v>VPN de gastos e impuestos</v>
      </c>
      <c r="C18" s="53"/>
      <c r="D18" s="54"/>
      <c r="E18" s="55"/>
      <c r="F18" s="55"/>
      <c r="G18" s="55"/>
      <c r="H18" s="55"/>
      <c r="J18" s="55"/>
      <c r="K18" s="20">
        <f>+K15*(1+K16)/(K17-K16)</f>
        <v>-1286.9999999999995</v>
      </c>
      <c r="M18" s="55"/>
      <c r="N18" s="20">
        <f>+N15*(1+N16)/(N17-N16)</f>
        <v>-1286.9999999999995</v>
      </c>
    </row>
    <row r="19" spans="1:14" ht="18" customHeight="1" x14ac:dyDescent="0.4">
      <c r="A19" s="9"/>
      <c r="B19" s="46" t="s">
        <v>0</v>
      </c>
      <c r="C19" s="52"/>
      <c r="D19" s="50"/>
      <c r="E19" s="51"/>
      <c r="F19" s="51"/>
      <c r="G19" s="51"/>
      <c r="H19" s="51"/>
      <c r="J19" s="51"/>
      <c r="K19" s="17">
        <f>+K13+K14+K18</f>
        <v>12466.460805368999</v>
      </c>
      <c r="M19" s="51"/>
      <c r="N19" s="17">
        <f>+N13+N14+N18</f>
        <v>12466.460805368999</v>
      </c>
    </row>
    <row r="20" spans="1:14" ht="18" customHeight="1" x14ac:dyDescent="0.4">
      <c r="A20" s="9"/>
      <c r="B20" s="81" t="str">
        <f>IF(Idioma_UI_GrupoSura="Español",Configuración!$B$54,Configuración!$C$54)</f>
        <v>Precio por acción</v>
      </c>
      <c r="C20" s="82"/>
      <c r="D20" s="82"/>
      <c r="E20" s="83"/>
      <c r="F20" s="83"/>
      <c r="G20" s="83"/>
      <c r="H20" s="83"/>
      <c r="J20" s="83"/>
      <c r="K20" s="84">
        <f>+ROUND((K19/C22*1000)/100,0)*100</f>
        <v>38000</v>
      </c>
      <c r="M20" s="83"/>
      <c r="N20" s="84">
        <f>+ROUND((N19/C22*1000)/100,0)*100</f>
        <v>38000</v>
      </c>
    </row>
    <row r="21" spans="1:14" ht="13" customHeight="1" x14ac:dyDescent="0.4">
      <c r="B21" s="42"/>
      <c r="C21" s="21"/>
      <c r="D21" s="21"/>
      <c r="E21" s="22"/>
      <c r="F21" s="22"/>
      <c r="G21" s="22"/>
      <c r="H21" s="22"/>
      <c r="J21" s="22"/>
      <c r="K21" s="23"/>
      <c r="M21" s="22"/>
      <c r="N21" s="23"/>
    </row>
    <row r="22" spans="1:14" ht="26" customHeight="1" x14ac:dyDescent="0.4">
      <c r="B22" s="56" t="str">
        <f>IF(Idioma_UI_GrupoSura="Español",Configuración!$B$55,Configuración!$C$55)</f>
        <v>Acciones en circulación (# millones)</v>
      </c>
      <c r="C22" s="24">
        <f>C23+C24</f>
        <v>327.70590800000002</v>
      </c>
    </row>
    <row r="23" spans="1:14" ht="18" customHeight="1" x14ac:dyDescent="0.4">
      <c r="B23" s="57" t="str">
        <f>IF(Idioma_UI_GrupoSura="Español",Configuración!$B$56,Configuración!$C$56)</f>
        <v>Ord.</v>
      </c>
      <c r="C23" s="35">
        <v>165.83402599999999</v>
      </c>
    </row>
    <row r="24" spans="1:14" ht="18" customHeight="1" x14ac:dyDescent="0.4">
      <c r="B24" s="58" t="str">
        <f>IF(Idioma_UI_GrupoSura="Español",Configuración!$B$57,Configuración!$C$57)</f>
        <v>Pref.</v>
      </c>
      <c r="C24" s="36">
        <v>161.871882</v>
      </c>
    </row>
    <row r="25" spans="1:14" ht="13" customHeight="1" x14ac:dyDescent="0.4">
      <c r="A25" s="9"/>
      <c r="B25" s="25"/>
      <c r="C25" s="10"/>
      <c r="D25" s="10"/>
      <c r="E25" s="26"/>
      <c r="F25" s="26"/>
      <c r="G25" s="26"/>
      <c r="H25" s="26"/>
    </row>
    <row r="26" spans="1:14" ht="13" customHeight="1" x14ac:dyDescent="0.4">
      <c r="C26" s="25"/>
      <c r="D26" s="25"/>
      <c r="E26" s="25"/>
      <c r="F26" s="25"/>
      <c r="G26" s="25"/>
      <c r="H26" s="25"/>
    </row>
    <row r="27" spans="1:14" x14ac:dyDescent="0.4">
      <c r="A27" s="27"/>
      <c r="B27" s="77" t="str">
        <f>IF(Idioma_UI_GrupoSura="Español",Configuración!$B$58,Configuración!$C$58)</f>
        <v>Valoración implícita de negocios no listados</v>
      </c>
      <c r="C27" s="28"/>
      <c r="D27" s="28"/>
      <c r="E27" s="28"/>
      <c r="F27" s="28"/>
      <c r="G27" s="28"/>
      <c r="H27" s="28"/>
    </row>
    <row r="28" spans="1:14" ht="13" customHeight="1" x14ac:dyDescent="0.4">
      <c r="B28" s="30"/>
    </row>
    <row r="29" spans="1:14" ht="18" customHeight="1" x14ac:dyDescent="0.4">
      <c r="B29" s="30"/>
      <c r="C29" s="12" t="str">
        <f>IF(Idioma_UI_GrupoSura="Español",Configuración!$B$59,Configuración!$C$59)</f>
        <v># millones</v>
      </c>
      <c r="D29" s="12" t="s">
        <v>4</v>
      </c>
      <c r="E29" s="12" t="s">
        <v>5</v>
      </c>
    </row>
    <row r="30" spans="1:14" ht="32" customHeight="1" thickBot="1" x14ac:dyDescent="0.45">
      <c r="B30" s="79" t="str">
        <f>IF(Idioma_UI_GrupoSura="Español",Configuración!$B$60,Configuración!$C$60)</f>
        <v>Capitalización bursátil</v>
      </c>
      <c r="C30" s="79" t="str">
        <f>IF(Idioma_UI_GrupoSura="Español",Configuración!$B$39,Configuración!$C$39)</f>
        <v>N.º de acciones</v>
      </c>
      <c r="D30" s="79" t="str">
        <f>IF(Idioma_UI_GrupoSura="Español",Configuración!$B$61,Configuración!$C$61)</f>
        <v>Precio</v>
      </c>
      <c r="E30" s="79" t="str">
        <f>IF(Idioma_UI_GrupoSura="Español",Configuración!$B$60,Configuración!$C$60)</f>
        <v>Capitalización bursátil</v>
      </c>
    </row>
    <row r="31" spans="1:14" ht="18" customHeight="1" thickBot="1" x14ac:dyDescent="0.45">
      <c r="B31" s="59" t="str">
        <f>B23</f>
        <v>Ord.</v>
      </c>
      <c r="C31" s="63">
        <f>C23</f>
        <v>165.83402599999999</v>
      </c>
      <c r="D31" s="32">
        <v>56040</v>
      </c>
      <c r="E31" s="64">
        <f>C31*D31/1000</f>
        <v>9293.3388170399994</v>
      </c>
    </row>
    <row r="32" spans="1:14" ht="18" customHeight="1" thickBot="1" x14ac:dyDescent="0.45">
      <c r="B32" s="59" t="str">
        <f>B24</f>
        <v>Pref.</v>
      </c>
      <c r="C32" s="63">
        <f>C24</f>
        <v>161.871882</v>
      </c>
      <c r="D32" s="32">
        <v>45500</v>
      </c>
      <c r="E32" s="64">
        <f>C32*D32/1000</f>
        <v>7365.170631</v>
      </c>
    </row>
    <row r="33" spans="2:5" ht="18" customHeight="1" thickBot="1" x14ac:dyDescent="0.45">
      <c r="B33" s="60" t="str">
        <f>IF(Idioma_UI_GrupoSura="Español",Configuración!$B$62,Configuración!$C$62)</f>
        <v>Total</v>
      </c>
      <c r="C33" s="65"/>
      <c r="D33" s="65"/>
      <c r="E33" s="66">
        <f>E31+E32</f>
        <v>16658.50944804</v>
      </c>
    </row>
    <row r="34" spans="2:5" ht="13" customHeight="1" thickTop="1" x14ac:dyDescent="0.4">
      <c r="B34" s="61"/>
      <c r="C34" s="67"/>
      <c r="D34" s="68"/>
      <c r="E34" s="67"/>
    </row>
    <row r="35" spans="2:5" ht="18" customHeight="1" x14ac:dyDescent="0.4">
      <c r="B35" s="59" t="str">
        <f>IF(Idioma_UI_GrupoSura="Español",Configuración!$B$60,Configuración!$C$60)</f>
        <v>Capitalización bursátil</v>
      </c>
      <c r="C35" s="67"/>
      <c r="D35" s="69"/>
      <c r="E35" s="64">
        <f>E33</f>
        <v>16658.50944804</v>
      </c>
    </row>
    <row r="36" spans="2:5" ht="18" customHeight="1" x14ac:dyDescent="0.4">
      <c r="B36" s="59" t="s">
        <v>18</v>
      </c>
      <c r="C36" s="67"/>
      <c r="D36" s="69"/>
      <c r="E36" s="70">
        <f>-C9*H9/1000</f>
        <v>-20612.018</v>
      </c>
    </row>
    <row r="37" spans="2:5" ht="18" customHeight="1" x14ac:dyDescent="0.4">
      <c r="B37" s="59" t="str">
        <f>IF(Idioma_UI_GrupoSura="Español",Configuración!$B$63,Configuración!$C$63)</f>
        <v>(+) Deuda</v>
      </c>
      <c r="C37" s="67"/>
      <c r="D37" s="69"/>
      <c r="E37" s="71">
        <f>-K14</f>
        <v>7029</v>
      </c>
    </row>
    <row r="38" spans="2:5" ht="26" customHeight="1" x14ac:dyDescent="0.4">
      <c r="B38" s="59" t="str">
        <f>IF(Idioma_UI_GrupoSura="Español",Configuración!$B$64,Configuración!$C$64)</f>
        <v>(+) VPN de gastos e impuestos</v>
      </c>
      <c r="C38" s="67"/>
      <c r="D38" s="69"/>
      <c r="E38" s="71">
        <f>-K18</f>
        <v>1286.9999999999995</v>
      </c>
    </row>
    <row r="39" spans="2:5" ht="26" customHeight="1" thickBot="1" x14ac:dyDescent="0.45">
      <c r="B39" s="60" t="str">
        <f>IF(Idioma_UI_GrupoSura="Español",Configuración!$B$65,Configuración!$C$65)</f>
        <v>Valor implícito de SURA AM + Suramericana</v>
      </c>
      <c r="C39" s="65"/>
      <c r="D39" s="65"/>
      <c r="E39" s="72">
        <f>SUM(E35:E38)</f>
        <v>4362.4914480400003</v>
      </c>
    </row>
    <row r="40" spans="2:5" ht="13" customHeight="1" thickTop="1" x14ac:dyDescent="0.4">
      <c r="B40" s="59"/>
      <c r="C40" s="67"/>
      <c r="D40" s="69"/>
      <c r="E40" s="73"/>
    </row>
    <row r="41" spans="2:5" ht="24" customHeight="1" x14ac:dyDescent="0.4">
      <c r="B41" s="59" t="str">
        <f>IF(Idioma_UI_GrupoSura="Español",Configuración!$B$66,Configuración!$C$66)</f>
        <v>VL de SURA AM + Suramericana</v>
      </c>
      <c r="C41" s="67"/>
      <c r="D41" s="68"/>
      <c r="E41" s="71">
        <f>(E10*D10)+(E11*D11)</f>
        <v>15051.149152011199</v>
      </c>
    </row>
    <row r="42" spans="2:5" ht="24" customHeight="1" thickBot="1" x14ac:dyDescent="0.45">
      <c r="B42" s="62" t="str">
        <f>IF(Idioma_UI_GrupoSura="Español",Configuración!$B$67,Configuración!$C$67)</f>
        <v>P/VL de negocios no listados</v>
      </c>
      <c r="C42" s="74"/>
      <c r="D42" s="74"/>
      <c r="E42" s="75">
        <f>E39/E41</f>
        <v>0.28984441014971041</v>
      </c>
    </row>
    <row r="43" spans="2:5" ht="13" customHeight="1" thickTop="1" x14ac:dyDescent="0.4">
      <c r="B43" s="61"/>
      <c r="C43" s="67"/>
      <c r="D43" s="67"/>
      <c r="E43" s="67"/>
    </row>
    <row r="44" spans="2:5" ht="24" customHeight="1" x14ac:dyDescent="0.4">
      <c r="B44" s="59" t="str">
        <f>IF(Idioma_UI_GrupoSura="Español",Configuración!$B$68,Configuración!$C$68)</f>
        <v>VTL de SURA AM + Suramericana</v>
      </c>
      <c r="C44" s="67"/>
      <c r="D44" s="67"/>
      <c r="E44" s="71">
        <f>(F10*D10)+(F11*D11)</f>
        <v>8707.7953932728669</v>
      </c>
    </row>
    <row r="45" spans="2:5" ht="24" customHeight="1" thickBot="1" x14ac:dyDescent="0.45">
      <c r="B45" s="62" t="str">
        <f>IF(Idioma_UI_GrupoSura="Español",Configuración!$B$69,Configuración!$C$69)</f>
        <v>P/VTL de negocios no listados</v>
      </c>
      <c r="C45" s="74"/>
      <c r="D45" s="74"/>
      <c r="E45" s="75">
        <f>E39/E44</f>
        <v>0.5009869032304326</v>
      </c>
    </row>
    <row r="46" spans="2:5" ht="13" customHeight="1" thickTop="1" x14ac:dyDescent="0.4">
      <c r="B46" s="61"/>
      <c r="C46" s="67"/>
      <c r="D46" s="67"/>
      <c r="E46" s="67"/>
    </row>
    <row r="47" spans="2:5" ht="24" customHeight="1" x14ac:dyDescent="0.4">
      <c r="B47" s="59" t="str">
        <f>IF(Idioma_UI_GrupoSura="Español",Configuración!$B$70,Configuración!$C$70)</f>
        <v>Utilidad de SURA AM + Suramericana</v>
      </c>
      <c r="C47" s="67"/>
      <c r="D47" s="67"/>
      <c r="E47" s="71">
        <f>(G10*D10)+(G11*D11)</f>
        <v>1920.5103476193003</v>
      </c>
    </row>
    <row r="48" spans="2:5" ht="24" customHeight="1" thickBot="1" x14ac:dyDescent="0.45">
      <c r="B48" s="62" t="str">
        <f>IF(Idioma_UI_GrupoSura="Español",Configuración!$B$71,Configuración!$C$71)</f>
        <v>P/U de negocios no listados</v>
      </c>
      <c r="C48" s="74"/>
      <c r="D48" s="74"/>
      <c r="E48" s="75">
        <f>E39/E47</f>
        <v>2.2715271768505825</v>
      </c>
    </row>
    <row r="49" s="3" customFormat="1" ht="16.5" thickTop="1" x14ac:dyDescent="0.4"/>
  </sheetData>
  <mergeCells count="4">
    <mergeCell ref="E7:G7"/>
    <mergeCell ref="E5:N5"/>
    <mergeCell ref="B1:N1"/>
    <mergeCell ref="B2:N2"/>
  </mergeCells>
  <conditionalFormatting sqref="J9:J11">
    <cfRule type="expression" dxfId="1" priority="5">
      <formula>OR(J9="",J9=0)</formula>
    </cfRule>
  </conditionalFormatting>
  <conditionalFormatting sqref="M9:M11">
    <cfRule type="expression" dxfId="0" priority="6">
      <formula>OR(M9="",M9=0)</formula>
    </cfRule>
  </conditionalFormatting>
  <dataValidations disablePrompts="1" count="1">
    <dataValidation type="list" allowBlank="1" showInputMessage="1" showErrorMessage="1" sqref="C5" xr:uid="{C2A373C4-39AF-42FF-BC6D-EF20AD70E976}">
      <formula1>Opciones_Metodo_GrupoSura</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F7348-88D1-4133-A1EE-B5453790A9B6}">
  <dimension ref="A1:F73"/>
  <sheetViews>
    <sheetView workbookViewId="0"/>
  </sheetViews>
  <sheetFormatPr baseColWidth="10" defaultRowHeight="14.5" x14ac:dyDescent="0.35"/>
  <cols>
    <col min="1" max="1" width="18.54296875" bestFit="1" customWidth="1"/>
    <col min="2" max="3" width="255.81640625" bestFit="1" customWidth="1"/>
    <col min="5" max="5" width="7.6328125" bestFit="1" customWidth="1"/>
    <col min="6" max="6" width="17.81640625" bestFit="1" customWidth="1"/>
  </cols>
  <sheetData>
    <row r="1" spans="1:6" x14ac:dyDescent="0.35">
      <c r="A1" s="29" t="s">
        <v>40</v>
      </c>
      <c r="B1" s="29" t="s">
        <v>41</v>
      </c>
      <c r="C1" s="29" t="s">
        <v>42</v>
      </c>
      <c r="D1" s="29"/>
      <c r="E1" s="29" t="s">
        <v>221</v>
      </c>
      <c r="F1" s="29" t="s">
        <v>222</v>
      </c>
    </row>
    <row r="2" spans="1:6" x14ac:dyDescent="0.35">
      <c r="A2" t="s">
        <v>43</v>
      </c>
      <c r="B2" t="s">
        <v>44</v>
      </c>
      <c r="C2" t="s">
        <v>45</v>
      </c>
      <c r="E2" t="s">
        <v>41</v>
      </c>
      <c r="F2" t="s">
        <v>223</v>
      </c>
    </row>
    <row r="3" spans="1:6" x14ac:dyDescent="0.35">
      <c r="A3" t="s">
        <v>46</v>
      </c>
      <c r="B3" t="s">
        <v>47</v>
      </c>
      <c r="C3" t="s">
        <v>48</v>
      </c>
      <c r="E3" t="s">
        <v>42</v>
      </c>
      <c r="F3" t="s">
        <v>224</v>
      </c>
    </row>
    <row r="4" spans="1:6" x14ac:dyDescent="0.35">
      <c r="A4" t="s">
        <v>49</v>
      </c>
      <c r="B4" t="s">
        <v>50</v>
      </c>
      <c r="C4" t="s">
        <v>51</v>
      </c>
    </row>
    <row r="5" spans="1:6" x14ac:dyDescent="0.35">
      <c r="A5" t="s">
        <v>52</v>
      </c>
      <c r="B5" t="s">
        <v>53</v>
      </c>
      <c r="C5" t="s">
        <v>54</v>
      </c>
    </row>
    <row r="6" spans="1:6" x14ac:dyDescent="0.35">
      <c r="A6" t="s">
        <v>55</v>
      </c>
      <c r="B6" t="s">
        <v>56</v>
      </c>
      <c r="C6" t="s">
        <v>57</v>
      </c>
    </row>
    <row r="7" spans="1:6" x14ac:dyDescent="0.35">
      <c r="A7" t="s">
        <v>58</v>
      </c>
      <c r="B7" t="s">
        <v>59</v>
      </c>
      <c r="C7" t="s">
        <v>60</v>
      </c>
    </row>
    <row r="8" spans="1:6" x14ac:dyDescent="0.35">
      <c r="A8" t="s">
        <v>61</v>
      </c>
      <c r="B8" t="s">
        <v>62</v>
      </c>
      <c r="C8" t="s">
        <v>63</v>
      </c>
    </row>
    <row r="9" spans="1:6" x14ac:dyDescent="0.35">
      <c r="A9" t="s">
        <v>64</v>
      </c>
      <c r="B9" t="s">
        <v>23</v>
      </c>
      <c r="C9" t="s">
        <v>65</v>
      </c>
    </row>
    <row r="10" spans="1:6" x14ac:dyDescent="0.35">
      <c r="A10" t="s">
        <v>66</v>
      </c>
      <c r="B10" t="s">
        <v>67</v>
      </c>
      <c r="C10" t="s">
        <v>68</v>
      </c>
    </row>
    <row r="11" spans="1:6" x14ac:dyDescent="0.35">
      <c r="A11" t="s">
        <v>69</v>
      </c>
      <c r="B11" t="s">
        <v>24</v>
      </c>
      <c r="C11" t="s">
        <v>25</v>
      </c>
    </row>
    <row r="12" spans="1:6" x14ac:dyDescent="0.35">
      <c r="A12" t="s">
        <v>70</v>
      </c>
      <c r="B12" t="s">
        <v>26</v>
      </c>
      <c r="C12" t="s">
        <v>27</v>
      </c>
    </row>
    <row r="13" spans="1:6" x14ac:dyDescent="0.35">
      <c r="A13" t="s">
        <v>71</v>
      </c>
      <c r="B13" t="s">
        <v>72</v>
      </c>
      <c r="C13" t="s">
        <v>73</v>
      </c>
    </row>
    <row r="14" spans="1:6" x14ac:dyDescent="0.35">
      <c r="A14" t="s">
        <v>74</v>
      </c>
      <c r="B14" t="s">
        <v>75</v>
      </c>
      <c r="C14" t="s">
        <v>76</v>
      </c>
    </row>
    <row r="15" spans="1:6" x14ac:dyDescent="0.35">
      <c r="A15" t="s">
        <v>77</v>
      </c>
      <c r="B15" t="s">
        <v>78</v>
      </c>
      <c r="C15" t="s">
        <v>28</v>
      </c>
    </row>
    <row r="16" spans="1:6" x14ac:dyDescent="0.35">
      <c r="A16" t="s">
        <v>79</v>
      </c>
      <c r="B16" t="s">
        <v>80</v>
      </c>
      <c r="C16" t="s">
        <v>81</v>
      </c>
    </row>
    <row r="17" spans="1:3" x14ac:dyDescent="0.35">
      <c r="A17" t="s">
        <v>82</v>
      </c>
      <c r="B17" t="s">
        <v>29</v>
      </c>
      <c r="C17" t="s">
        <v>30</v>
      </c>
    </row>
    <row r="18" spans="1:3" x14ac:dyDescent="0.35">
      <c r="A18" t="s">
        <v>83</v>
      </c>
      <c r="B18" t="s">
        <v>31</v>
      </c>
      <c r="C18" t="s">
        <v>32</v>
      </c>
    </row>
    <row r="19" spans="1:3" x14ac:dyDescent="0.35">
      <c r="A19" t="s">
        <v>84</v>
      </c>
      <c r="B19" t="s">
        <v>33</v>
      </c>
      <c r="C19" t="s">
        <v>34</v>
      </c>
    </row>
    <row r="20" spans="1:3" x14ac:dyDescent="0.35">
      <c r="A20" t="s">
        <v>85</v>
      </c>
      <c r="B20" t="s">
        <v>36</v>
      </c>
      <c r="C20" t="s">
        <v>37</v>
      </c>
    </row>
    <row r="21" spans="1:3" x14ac:dyDescent="0.35">
      <c r="A21" t="s">
        <v>86</v>
      </c>
      <c r="B21" t="s">
        <v>38</v>
      </c>
      <c r="C21" t="s">
        <v>39</v>
      </c>
    </row>
    <row r="22" spans="1:3" x14ac:dyDescent="0.35">
      <c r="A22" t="s">
        <v>87</v>
      </c>
      <c r="B22" t="s">
        <v>88</v>
      </c>
      <c r="C22" t="s">
        <v>89</v>
      </c>
    </row>
    <row r="23" spans="1:3" x14ac:dyDescent="0.35">
      <c r="A23" t="s">
        <v>90</v>
      </c>
      <c r="B23" t="s">
        <v>91</v>
      </c>
      <c r="C23" t="s">
        <v>92</v>
      </c>
    </row>
    <row r="24" spans="1:3" x14ac:dyDescent="0.35">
      <c r="A24" t="s">
        <v>93</v>
      </c>
      <c r="B24" t="s">
        <v>94</v>
      </c>
      <c r="C24" t="s">
        <v>95</v>
      </c>
    </row>
    <row r="25" spans="1:3" x14ac:dyDescent="0.35">
      <c r="A25" t="s">
        <v>96</v>
      </c>
      <c r="B25" t="s">
        <v>97</v>
      </c>
      <c r="C25" t="s">
        <v>98</v>
      </c>
    </row>
    <row r="26" spans="1:3" x14ac:dyDescent="0.35">
      <c r="A26" t="s">
        <v>99</v>
      </c>
      <c r="B26" t="s">
        <v>100</v>
      </c>
      <c r="C26" t="s">
        <v>101</v>
      </c>
    </row>
    <row r="27" spans="1:3" x14ac:dyDescent="0.35">
      <c r="A27" t="s">
        <v>102</v>
      </c>
      <c r="B27" t="s">
        <v>103</v>
      </c>
      <c r="C27" t="s">
        <v>104</v>
      </c>
    </row>
    <row r="28" spans="1:3" x14ac:dyDescent="0.35">
      <c r="A28" t="s">
        <v>105</v>
      </c>
      <c r="B28" t="s">
        <v>106</v>
      </c>
      <c r="C28" t="s">
        <v>107</v>
      </c>
    </row>
    <row r="29" spans="1:3" x14ac:dyDescent="0.35">
      <c r="A29" t="s">
        <v>108</v>
      </c>
      <c r="B29" t="s">
        <v>109</v>
      </c>
      <c r="C29" t="s">
        <v>110</v>
      </c>
    </row>
    <row r="30" spans="1:3" x14ac:dyDescent="0.35">
      <c r="A30" t="s">
        <v>111</v>
      </c>
      <c r="B30" t="s">
        <v>112</v>
      </c>
      <c r="C30" t="s">
        <v>113</v>
      </c>
    </row>
    <row r="31" spans="1:3" x14ac:dyDescent="0.35">
      <c r="A31" t="s">
        <v>114</v>
      </c>
      <c r="B31" t="s">
        <v>115</v>
      </c>
      <c r="C31" t="s">
        <v>115</v>
      </c>
    </row>
    <row r="32" spans="1:3" x14ac:dyDescent="0.35">
      <c r="A32" t="s">
        <v>116</v>
      </c>
      <c r="B32" t="s">
        <v>0</v>
      </c>
      <c r="C32" t="s">
        <v>0</v>
      </c>
    </row>
    <row r="33" spans="1:3" x14ac:dyDescent="0.35">
      <c r="A33" t="s">
        <v>117</v>
      </c>
      <c r="B33" t="s">
        <v>118</v>
      </c>
      <c r="C33" t="s">
        <v>1</v>
      </c>
    </row>
    <row r="34" spans="1:3" x14ac:dyDescent="0.35">
      <c r="A34" t="s">
        <v>119</v>
      </c>
      <c r="B34" t="s">
        <v>120</v>
      </c>
      <c r="C34" t="s">
        <v>2</v>
      </c>
    </row>
    <row r="35" spans="1:3" x14ac:dyDescent="0.35">
      <c r="A35" t="s">
        <v>121</v>
      </c>
      <c r="B35" t="s">
        <v>122</v>
      </c>
      <c r="C35" t="s">
        <v>123</v>
      </c>
    </row>
    <row r="36" spans="1:3" x14ac:dyDescent="0.35">
      <c r="A36" t="s">
        <v>124</v>
      </c>
      <c r="B36" t="s">
        <v>125</v>
      </c>
      <c r="C36" t="s">
        <v>3</v>
      </c>
    </row>
    <row r="37" spans="1:3" x14ac:dyDescent="0.35">
      <c r="A37" t="s">
        <v>126</v>
      </c>
      <c r="B37" t="s">
        <v>127</v>
      </c>
      <c r="C37" t="s">
        <v>128</v>
      </c>
    </row>
    <row r="38" spans="1:3" x14ac:dyDescent="0.35">
      <c r="A38" t="s">
        <v>129</v>
      </c>
      <c r="B38" t="s">
        <v>130</v>
      </c>
      <c r="C38" t="s">
        <v>131</v>
      </c>
    </row>
    <row r="39" spans="1:3" x14ac:dyDescent="0.35">
      <c r="A39" t="s">
        <v>132</v>
      </c>
      <c r="B39" t="s">
        <v>133</v>
      </c>
      <c r="C39" t="s">
        <v>15</v>
      </c>
    </row>
    <row r="40" spans="1:3" x14ac:dyDescent="0.35">
      <c r="A40" t="s">
        <v>134</v>
      </c>
      <c r="B40" t="s">
        <v>135</v>
      </c>
      <c r="C40" t="s">
        <v>6</v>
      </c>
    </row>
    <row r="41" spans="1:3" x14ac:dyDescent="0.35">
      <c r="A41" t="s">
        <v>136</v>
      </c>
      <c r="B41" t="s">
        <v>137</v>
      </c>
      <c r="C41" t="s">
        <v>138</v>
      </c>
    </row>
    <row r="42" spans="1:3" x14ac:dyDescent="0.35">
      <c r="A42" t="s">
        <v>139</v>
      </c>
      <c r="B42" t="s">
        <v>140</v>
      </c>
      <c r="C42" t="s">
        <v>141</v>
      </c>
    </row>
    <row r="43" spans="1:3" x14ac:dyDescent="0.35">
      <c r="A43" t="s">
        <v>142</v>
      </c>
      <c r="B43" t="s">
        <v>143</v>
      </c>
      <c r="C43" t="s">
        <v>144</v>
      </c>
    </row>
    <row r="44" spans="1:3" x14ac:dyDescent="0.35">
      <c r="A44" t="s">
        <v>145</v>
      </c>
      <c r="B44" t="s">
        <v>146</v>
      </c>
      <c r="C44" t="s">
        <v>147</v>
      </c>
    </row>
    <row r="45" spans="1:3" x14ac:dyDescent="0.35">
      <c r="A45" t="s">
        <v>148</v>
      </c>
      <c r="B45" t="s">
        <v>149</v>
      </c>
      <c r="C45" t="s">
        <v>7</v>
      </c>
    </row>
    <row r="46" spans="1:3" x14ac:dyDescent="0.35">
      <c r="A46" t="s">
        <v>150</v>
      </c>
      <c r="B46" t="s">
        <v>151</v>
      </c>
      <c r="C46" t="s">
        <v>152</v>
      </c>
    </row>
    <row r="47" spans="1:3" x14ac:dyDescent="0.35">
      <c r="A47" t="s">
        <v>153</v>
      </c>
      <c r="B47" t="s">
        <v>154</v>
      </c>
      <c r="C47" t="s">
        <v>11</v>
      </c>
    </row>
    <row r="48" spans="1:3" x14ac:dyDescent="0.35">
      <c r="A48" t="s">
        <v>155</v>
      </c>
      <c r="B48" t="s">
        <v>156</v>
      </c>
      <c r="C48" t="s">
        <v>12</v>
      </c>
    </row>
    <row r="49" spans="1:3" x14ac:dyDescent="0.35">
      <c r="A49" t="s">
        <v>157</v>
      </c>
      <c r="B49" t="s">
        <v>158</v>
      </c>
      <c r="C49" t="s">
        <v>159</v>
      </c>
    </row>
    <row r="50" spans="1:3" x14ac:dyDescent="0.35">
      <c r="A50" t="s">
        <v>160</v>
      </c>
      <c r="B50" t="s">
        <v>161</v>
      </c>
      <c r="C50" t="s">
        <v>162</v>
      </c>
    </row>
    <row r="51" spans="1:3" x14ac:dyDescent="0.35">
      <c r="A51" t="s">
        <v>163</v>
      </c>
      <c r="B51" t="s">
        <v>164</v>
      </c>
      <c r="C51" t="s">
        <v>13</v>
      </c>
    </row>
    <row r="52" spans="1:3" x14ac:dyDescent="0.35">
      <c r="A52" t="s">
        <v>165</v>
      </c>
      <c r="B52" t="s">
        <v>166</v>
      </c>
      <c r="C52" t="s">
        <v>167</v>
      </c>
    </row>
    <row r="53" spans="1:3" x14ac:dyDescent="0.35">
      <c r="A53" t="s">
        <v>168</v>
      </c>
      <c r="B53" t="s">
        <v>169</v>
      </c>
      <c r="C53" t="s">
        <v>170</v>
      </c>
    </row>
    <row r="54" spans="1:3" x14ac:dyDescent="0.35">
      <c r="A54" t="s">
        <v>171</v>
      </c>
      <c r="B54" t="s">
        <v>143</v>
      </c>
      <c r="C54" t="s">
        <v>144</v>
      </c>
    </row>
    <row r="55" spans="1:3" x14ac:dyDescent="0.35">
      <c r="A55" t="s">
        <v>172</v>
      </c>
      <c r="B55" t="s">
        <v>173</v>
      </c>
      <c r="C55" t="s">
        <v>174</v>
      </c>
    </row>
    <row r="56" spans="1:3" x14ac:dyDescent="0.35">
      <c r="A56" t="s">
        <v>175</v>
      </c>
      <c r="B56" t="s">
        <v>176</v>
      </c>
      <c r="C56" t="s">
        <v>177</v>
      </c>
    </row>
    <row r="57" spans="1:3" x14ac:dyDescent="0.35">
      <c r="A57" t="s">
        <v>178</v>
      </c>
      <c r="B57" t="s">
        <v>179</v>
      </c>
      <c r="C57" t="s">
        <v>180</v>
      </c>
    </row>
    <row r="58" spans="1:3" x14ac:dyDescent="0.35">
      <c r="A58" t="s">
        <v>181</v>
      </c>
      <c r="B58" t="s">
        <v>182</v>
      </c>
      <c r="C58" t="s">
        <v>183</v>
      </c>
    </row>
    <row r="59" spans="1:3" x14ac:dyDescent="0.35">
      <c r="A59" t="s">
        <v>184</v>
      </c>
      <c r="B59" t="s">
        <v>185</v>
      </c>
      <c r="C59" t="s">
        <v>14</v>
      </c>
    </row>
    <row r="60" spans="1:3" x14ac:dyDescent="0.35">
      <c r="A60" t="s">
        <v>186</v>
      </c>
      <c r="B60" t="s">
        <v>187</v>
      </c>
      <c r="C60" t="s">
        <v>188</v>
      </c>
    </row>
    <row r="61" spans="1:3" x14ac:dyDescent="0.35">
      <c r="A61" t="s">
        <v>189</v>
      </c>
      <c r="B61" t="s">
        <v>190</v>
      </c>
      <c r="C61" t="s">
        <v>16</v>
      </c>
    </row>
    <row r="62" spans="1:3" x14ac:dyDescent="0.35">
      <c r="A62" t="s">
        <v>191</v>
      </c>
      <c r="B62" t="s">
        <v>17</v>
      </c>
      <c r="C62" t="s">
        <v>17</v>
      </c>
    </row>
    <row r="63" spans="1:3" x14ac:dyDescent="0.35">
      <c r="A63" t="s">
        <v>192</v>
      </c>
      <c r="B63" t="s">
        <v>193</v>
      </c>
      <c r="C63" t="s">
        <v>19</v>
      </c>
    </row>
    <row r="64" spans="1:3" x14ac:dyDescent="0.35">
      <c r="A64" t="s">
        <v>194</v>
      </c>
      <c r="B64" t="s">
        <v>195</v>
      </c>
      <c r="C64" t="s">
        <v>196</v>
      </c>
    </row>
    <row r="65" spans="1:3" x14ac:dyDescent="0.35">
      <c r="A65" t="s">
        <v>197</v>
      </c>
      <c r="B65" t="s">
        <v>198</v>
      </c>
      <c r="C65" t="s">
        <v>199</v>
      </c>
    </row>
    <row r="66" spans="1:3" x14ac:dyDescent="0.35">
      <c r="A66" t="s">
        <v>200</v>
      </c>
      <c r="B66" t="s">
        <v>201</v>
      </c>
      <c r="C66" t="s">
        <v>20</v>
      </c>
    </row>
    <row r="67" spans="1:3" x14ac:dyDescent="0.35">
      <c r="A67" t="s">
        <v>202</v>
      </c>
      <c r="B67" t="s">
        <v>203</v>
      </c>
      <c r="C67" t="s">
        <v>204</v>
      </c>
    </row>
    <row r="68" spans="1:3" x14ac:dyDescent="0.35">
      <c r="A68" t="s">
        <v>205</v>
      </c>
      <c r="B68" t="s">
        <v>206</v>
      </c>
      <c r="C68" t="s">
        <v>21</v>
      </c>
    </row>
    <row r="69" spans="1:3" x14ac:dyDescent="0.35">
      <c r="A69" t="s">
        <v>207</v>
      </c>
      <c r="B69" t="s">
        <v>208</v>
      </c>
      <c r="C69" t="s">
        <v>209</v>
      </c>
    </row>
    <row r="70" spans="1:3" x14ac:dyDescent="0.35">
      <c r="A70" t="s">
        <v>210</v>
      </c>
      <c r="B70" t="s">
        <v>211</v>
      </c>
      <c r="C70" t="s">
        <v>22</v>
      </c>
    </row>
    <row r="71" spans="1:3" x14ac:dyDescent="0.35">
      <c r="A71" t="s">
        <v>212</v>
      </c>
      <c r="B71" t="s">
        <v>213</v>
      </c>
      <c r="C71" t="s">
        <v>214</v>
      </c>
    </row>
    <row r="72" spans="1:3" x14ac:dyDescent="0.35">
      <c r="A72" t="s">
        <v>215</v>
      </c>
      <c r="B72" t="s">
        <v>216</v>
      </c>
      <c r="C72" t="s">
        <v>217</v>
      </c>
    </row>
    <row r="73" spans="1:3" x14ac:dyDescent="0.35">
      <c r="A73" t="s">
        <v>218</v>
      </c>
      <c r="B73" t="s">
        <v>219</v>
      </c>
      <c r="C73" t="s">
        <v>220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09831ff-571c-4a4a-9450-9efe0329b6eb">
      <Terms xmlns="http://schemas.microsoft.com/office/infopath/2007/PartnerControls"/>
    </lcf76f155ced4ddcb4097134ff3c332f>
    <TaxCatchAll xmlns="c305a25c-5404-4184-923b-a033f290689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487FBAFC589C43AAC20CA5EA57D274" ma:contentTypeVersion="20" ma:contentTypeDescription="Create a new document." ma:contentTypeScope="" ma:versionID="b908d21d20b49c9ef78186d5ebd28d69">
  <xsd:schema xmlns:xsd="http://www.w3.org/2001/XMLSchema" xmlns:xs="http://www.w3.org/2001/XMLSchema" xmlns:p="http://schemas.microsoft.com/office/2006/metadata/properties" xmlns:ns2="409831ff-571c-4a4a-9450-9efe0329b6eb" xmlns:ns3="c305a25c-5404-4184-923b-a033f2906891" targetNamespace="http://schemas.microsoft.com/office/2006/metadata/properties" ma:root="true" ma:fieldsID="9be8b8dfbab3024d42ac370d78024d8e" ns2:_="" ns3:_="">
    <xsd:import namespace="409831ff-571c-4a4a-9450-9efe0329b6eb"/>
    <xsd:import namespace="c305a25c-5404-4184-923b-a033f29068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MediaServiceObjectDetectorVersion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9831ff-571c-4a4a-9450-9efe0329b6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65e9eb90-8865-491a-b173-a7375ebbd22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305a25c-5404-4184-923b-a033f290689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351adb5-44dc-4844-a668-3fe5b6ca6f4d}" ma:internalName="TaxCatchAll" ma:showField="CatchAllData" ma:web="c305a25c-5404-4184-923b-a033f2906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232B0C-10B6-451F-9CAF-83A4ECE38292}">
  <ds:schemaRefs>
    <ds:schemaRef ds:uri="http://schemas.microsoft.com/office/2006/metadata/properties"/>
    <ds:schemaRef ds:uri="http://schemas.microsoft.com/office/infopath/2007/PartnerControls"/>
    <ds:schemaRef ds:uri="409831ff-571c-4a4a-9450-9efe0329b6eb"/>
    <ds:schemaRef ds:uri="c305a25c-5404-4184-923b-a033f2906891"/>
  </ds:schemaRefs>
</ds:datastoreItem>
</file>

<file path=customXml/itemProps2.xml><?xml version="1.0" encoding="utf-8"?>
<ds:datastoreItem xmlns:ds="http://schemas.openxmlformats.org/officeDocument/2006/customXml" ds:itemID="{F4E27158-819C-4D59-A75E-DD76923599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9831ff-571c-4a4a-9450-9efe0329b6eb"/>
    <ds:schemaRef ds:uri="c305a25c-5404-4184-923b-a033f2906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C12EB0-CE56-4D38-A9A3-36DE429FAB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Inicio | Home</vt:lpstr>
      <vt:lpstr>Instrucciones | Instructions</vt:lpstr>
      <vt:lpstr>Aviso legal | Disclaimer</vt:lpstr>
      <vt:lpstr>Calculadora | Calculator</vt:lpstr>
      <vt:lpstr>Configuración</vt:lpstr>
      <vt:lpstr>Idioma_UI_GrupoSura</vt:lpstr>
      <vt:lpstr>Opciones_Idioma_GrupoSura</vt:lpstr>
      <vt:lpstr>Opciones_Metodo_GrupoSura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Mesa Gomez</dc:creator>
  <cp:lastModifiedBy>Juliana Restrepo Jaramillo</cp:lastModifiedBy>
  <dcterms:created xsi:type="dcterms:W3CDTF">2026-08-12T20:13:41Z</dcterms:created>
  <dcterms:modified xsi:type="dcterms:W3CDTF">2026-08-24T16:14:46Z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ediaServiceImageTags">
    <vt:lpwstr/>
  </property>
  <property fmtid="{D5CDD505-2E9C-101B-9397-08002B2CF9AE}" pid="5" name="ContentTypeId">
    <vt:lpwstr>0x0101005B487FBAFC589C43AAC20CA5EA57D274</vt:lpwstr>
  </property>
</Properties>
</file>