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66925"/>
  <mc:AlternateContent xmlns:mc="http://schemas.openxmlformats.org/markup-compatibility/2006">
    <mc:Choice Requires="x15">
      <x15ac:absPath xmlns:x15ac="http://schemas.microsoft.com/office/spreadsheetml/2010/11/ac" url="C:\Users\andrvalz\Downloads\"/>
    </mc:Choice>
  </mc:AlternateContent>
  <xr:revisionPtr revIDLastSave="0" documentId="13_ncr:1_{502FC0F4-19A7-442F-A4FA-8BB2824A98B9}" xr6:coauthVersionLast="47" xr6:coauthVersionMax="47" xr10:uidLastSave="{00000000-0000-0000-0000-000000000000}"/>
  <bookViews>
    <workbookView xWindow="-110" yWindow="-110" windowWidth="19420" windowHeight="10560" firstSheet="1" activeTab="1" xr2:uid="{00000000-000D-0000-FFFF-FFFF00000000}"/>
  </bookViews>
  <sheets>
    <sheet name=" Sheet1" sheetId="1" state="hidden" r:id="rId1"/>
    <sheet name=" 1. Violation risks" sheetId="2" r:id="rId2"/>
    <sheet name=" 2.Analysis and Evaluation" sheetId="5" r:id="rId3"/>
    <sheet name=" 3. Risk map" sheetId="6" r:id="rId4"/>
  </sheets>
  <externalReferences>
    <externalReference r:id="rId5"/>
    <externalReference r:id="rId6"/>
    <externalReference r:id="rId7"/>
  </externalReferences>
  <definedNames>
    <definedName name="_xlnm._FilterDatabase" localSheetId="1" hidden="1">'[1]1'!$A$1:$S$30</definedName>
    <definedName name="_xlnm._FilterDatabase" localSheetId="3" hidden="1">'[2]3'!$B$1:$E$12</definedName>
    <definedName name="_xlnm._FilterDatabase" localSheetId="0" hidden="1">[3]Hoja1!$A$3:$D$113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 i="5" l="1"/>
  <c r="E5" i="6"/>
  <c r="E9" i="6"/>
  <c r="E3" i="6"/>
  <c r="E7" i="6"/>
  <c r="E6" i="6"/>
  <c r="E8" i="6"/>
  <c r="E2" i="6"/>
  <c r="E11" i="6"/>
  <c r="E10" i="6"/>
  <c r="E12" i="6"/>
  <c r="E4" i="6"/>
  <c r="M17" i="5" l="1"/>
  <c r="M16" i="5"/>
  <c r="Q30" i="2"/>
  <c r="Q29" i="2"/>
  <c r="Q28" i="2"/>
  <c r="P30" i="2"/>
  <c r="P29" i="2"/>
  <c r="P28" i="2"/>
  <c r="O30" i="2"/>
  <c r="O29" i="2"/>
  <c r="O28" i="2"/>
  <c r="E29" i="2"/>
  <c r="F29" i="2"/>
  <c r="G29" i="2"/>
  <c r="H29" i="2"/>
  <c r="I29" i="2"/>
  <c r="J29" i="2"/>
  <c r="K29" i="2"/>
  <c r="L29" i="2"/>
  <c r="M29" i="2"/>
  <c r="N29" i="2"/>
  <c r="E30" i="2"/>
  <c r="F30" i="2"/>
  <c r="G30" i="2"/>
  <c r="H30" i="2"/>
  <c r="I30" i="2"/>
  <c r="J30" i="2"/>
  <c r="K30" i="2"/>
  <c r="L30" i="2"/>
  <c r="M30" i="2"/>
  <c r="N30" i="2"/>
  <c r="D30" i="2"/>
  <c r="D29" i="2"/>
  <c r="R6" i="2"/>
  <c r="R7" i="2"/>
  <c r="R8" i="2"/>
  <c r="R9" i="2"/>
  <c r="R10" i="2"/>
  <c r="R11" i="2"/>
  <c r="R12" i="2"/>
  <c r="R13" i="2"/>
  <c r="R14" i="2"/>
  <c r="R16" i="2"/>
  <c r="R17" i="2"/>
  <c r="R18" i="2"/>
  <c r="R19" i="2"/>
  <c r="R20" i="2"/>
  <c r="R22" i="2"/>
  <c r="R23" i="2"/>
  <c r="R24" i="2"/>
  <c r="R25" i="2"/>
  <c r="R26" i="2"/>
  <c r="R27" i="2"/>
  <c r="G28" i="2"/>
  <c r="C13" i="5" l="1"/>
  <c r="C11" i="5"/>
  <c r="C5" i="5"/>
  <c r="B5" i="5" s="1"/>
  <c r="C12" i="5"/>
  <c r="N12" i="5" s="1"/>
  <c r="B13" i="5"/>
  <c r="O13" i="5"/>
  <c r="N13" i="5"/>
  <c r="B12" i="5"/>
  <c r="O11" i="5"/>
  <c r="N11" i="5"/>
  <c r="O5" i="5"/>
  <c r="N5" i="5"/>
  <c r="B11" i="5"/>
  <c r="M28" i="2"/>
  <c r="C10" i="5" s="1"/>
  <c r="N28" i="2"/>
  <c r="D28" i="2"/>
  <c r="E28" i="2"/>
  <c r="J28" i="2"/>
  <c r="C7" i="5" s="1"/>
  <c r="H28" i="2"/>
  <c r="C6" i="5" s="1"/>
  <c r="I28" i="2"/>
  <c r="K28" i="2"/>
  <c r="C8" i="5" s="1"/>
  <c r="L28" i="2"/>
  <c r="C9" i="5" s="1"/>
  <c r="F28" i="2"/>
  <c r="C4" i="5" s="1"/>
  <c r="O12" i="5" l="1"/>
  <c r="P12" i="5" s="1"/>
  <c r="P11" i="5"/>
  <c r="B4" i="5"/>
  <c r="N4" i="5"/>
  <c r="O4" i="5"/>
  <c r="B10" i="5"/>
  <c r="O10" i="5"/>
  <c r="N10" i="5"/>
  <c r="P13" i="5"/>
  <c r="B6" i="5"/>
  <c r="N6" i="5"/>
  <c r="O6" i="5"/>
  <c r="O9" i="5"/>
  <c r="N9" i="5"/>
  <c r="P9" i="5" s="1"/>
  <c r="B9" i="5"/>
  <c r="B7" i="5"/>
  <c r="N7" i="5"/>
  <c r="O7" i="5"/>
  <c r="B8" i="5"/>
  <c r="N8" i="5"/>
  <c r="O8" i="5"/>
  <c r="C3" i="5"/>
  <c r="N3" i="5" s="1"/>
  <c r="P5" i="5"/>
  <c r="P6" i="5" l="1"/>
  <c r="P8" i="5"/>
  <c r="P7" i="5"/>
  <c r="O3" i="5"/>
  <c r="B3" i="5"/>
  <c r="P10" i="5"/>
  <c r="P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tc={6A758ED7-0069-4F3A-AA36-3CB0A3A0FE9F}</author>
    <author>tc={14ABA3C3-8ED3-43D2-B8CD-793636AD28E3}</author>
    <author>tc={B83597F0-279B-47A0-AEF4-81A28C616842}</author>
    <author>tc={30520ACA-DB43-4CB2-B89D-5246A8A6126A}</author>
    <author>tc={9E175F75-0325-4A05-B5C8-4D4B634ED6D9}</author>
    <author>tc={55E8AF1B-3C8A-4702-889E-1B4CA12B71E6}</author>
    <author>tc={62B31332-D3FC-41AF-8DBD-20C479E8E821}</author>
    <author>tc={57A3EE50-9B4C-4146-A53D-F508E4E78B4B}</author>
    <author>tc={990F62F7-80AF-4933-B1BC-1DB0760115DD}</author>
    <author>tc={76785FE7-B021-4B61-95D5-AC41259FF233}</author>
    <author>tc={D76A013C-FB90-4A61-89FD-27AE21D83ACA}</author>
    <author>tc={7861F4BD-CD97-45AF-ADCF-CE67CC34F13A}</author>
    <author>tc={99BA6260-0E5B-4240-860E-BF8F0CEAB614}</author>
    <author>tc={88C3A9B9-EC6B-415E-8469-A62C81471097}</author>
    <author>tc={0FC5FB94-A7D1-4DA0-A00A-A3EEC787C441}</author>
    <author>tc={BEA7C05A-E8D5-43F9-BECA-0C6C4D2140F1}</author>
    <author>tc={ACFAD7AD-55A1-46BB-8FD9-219C7D9C70AB}</author>
    <author>tc={F7704B61-E515-40A3-98A7-84CE60A68D2A}</author>
    <author>tc={B466BD6E-6797-4D1F-A082-FD5E900BA810}</author>
    <author>tc={814D7345-98A4-4AF6-ABAA-7EA77B5FD966}</author>
    <author>tc={BC44887E-17EB-44EE-B208-6DA4F7E92E73}</author>
    <author>tc={A6FF743E-04FC-4A33-881C-C53F4B7114CA}</author>
    <author>tc={D6F50A19-39A2-45B9-BF6A-79DFD5EE4407}</author>
    <author>tc={C9F69542-0842-4F01-8691-328DDADEB9B4}</author>
    <author>tc={3019941B-D9A6-4FB4-8211-A5BFA9F39AEC}</author>
    <author>tc={90D08D0D-9B14-4E4B-8947-D05065F17140}</author>
    <author>tc={D0C378B4-69F2-47F5-BBB5-DC8244D39F6D}</author>
    <author>tc={34E158D6-5BB2-42D1-86D7-3602BE02E314}</author>
    <author>tc={798A7F2F-B044-4A5A-99A6-D0BF95B7ED0F}</author>
    <author>tc={3149C961-F227-4F77-85CE-32B80A3E65AC}</author>
    <author>tc={5035238E-C923-464D-994E-0D690C615BF8}</author>
  </authors>
  <commentList>
    <comment ref="J6" authorId="0" shapeId="0" xr:uid="{6A758ED7-0069-4F3A-AA36-3CB0A3A0FE9F}">
      <text>
        <t>[Comentario encadenado]
Su versión de Excel le permite leer este comentario encadenado; sin embargo, las ediciones que se apliquen se quitarán si el archivo se abre en una versión más reciente de Excel. Más información: https://go.microsoft.com/fwlink/?linkid=870924
Comentario:
    Fabricación y el uso de productos inseguros debido al uso de componentes dañinos o mal funcionamiento del producto</t>
      </text>
    </comment>
    <comment ref="L6" authorId="1" shapeId="0" xr:uid="{14ABA3C3-8ED3-43D2-B8CD-793636AD28E3}">
      <text>
        <t>[Comentario encadenado]
Su versión de Excel le permite leer este comentario encadenado; sin embargo, las ediciones que se apliquen se quitarán si el archivo se abre en una versión más reciente de Excel. Más información: https://go.microsoft.com/fwlink/?linkid=870924
Comentario:
    Riesgos laborales</t>
      </text>
    </comment>
    <comment ref="M6" authorId="2" shapeId="0" xr:uid="{B83597F0-279B-47A0-AEF4-81A28C616842}">
      <text>
        <t>[Comentario encadenado]
Su versión de Excel le permite leer este comentario encadenado; sin embargo, las ediciones que se apliquen se quitarán si el archivo se abre en una versión más reciente de Excel. Más información: https://go.microsoft.com/fwlink/?linkid=870924
Comentario:
    Riesgos laborales</t>
      </text>
    </comment>
    <comment ref="N6" authorId="3" shapeId="0" xr:uid="{30520ACA-DB43-4CB2-B89D-5246A8A6126A}">
      <text>
        <t>[Comentario encadenado]
Su versión de Excel le permite leer este comentario encadenado; sin embargo, las ediciones que se apliquen se quitarán si el archivo se abre en una versión más reciente de Excel. Más información: https://go.microsoft.com/fwlink/?linkid=870924
Comentario:
    Riesgos laborales</t>
      </text>
    </comment>
    <comment ref="L9" authorId="4" shapeId="0" xr:uid="{9E175F75-0325-4A05-B5C8-4D4B634ED6D9}">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mineros son a menudo migrantes</t>
      </text>
    </comment>
    <comment ref="M9" authorId="5" shapeId="0" xr:uid="{55E8AF1B-3C8A-4702-889E-1B4CA12B71E6}">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mineros son a menudo migrantes</t>
      </text>
    </comment>
    <comment ref="N9" authorId="6" shapeId="0" xr:uid="{62B31332-D3FC-41AF-8DBD-20C479E8E821}">
      <text>
        <t>[Comentario encadenado]
Su versión de Excel le permite leer este comentario encadenado; sin embargo, las ediciones que se apliquen se quitarán si el archivo se abre en una versión más reciente de Excel. Más información: https://go.microsoft.com/fwlink/?linkid=870924
Comentario:
    Población migrante en la fuerza por la falta de habilidades locales</t>
      </text>
    </comment>
    <comment ref="D10" authorId="7" shapeId="0" xr:uid="{57A3EE50-9B4C-4146-A53D-F508E4E78B4B}">
      <text>
        <t>[Comentario encadenado]
Su versión de Excel le permite leer este comentario encadenado; sin embargo, las ediciones que se apliquen se quitarán si el archivo se abre en una versión más reciente de Excel. Más información: https://go.microsoft.com/fwlink/?linkid=870924
Comentario:
    Industria dominada por hombres</t>
      </text>
    </comment>
    <comment ref="K10" authorId="8" shapeId="0" xr:uid="{990F62F7-80AF-4933-B1BC-1DB0760115DD}">
      <text>
        <t>[Comentario encadenado]
Su versión de Excel le permite leer este comentario encadenado; sin embargo, las ediciones que se apliquen se quitarán si el archivo se abre en una versión más reciente de Excel. Más información: https://go.microsoft.com/fwlink/?linkid=870924
Comentario:
    Industria dominada por hombres</t>
      </text>
    </comment>
    <comment ref="L10" authorId="9" shapeId="0" xr:uid="{76785FE7-B021-4B61-95D5-AC41259FF233}">
      <text>
        <t>[Comentario encadenado]
Su versión de Excel le permite leer este comentario encadenado; sin embargo, las ediciones que se apliquen se quitarán si el archivo se abre en una versión más reciente de Excel. Más información: https://go.microsoft.com/fwlink/?linkid=870924
Comentario:
    Industria dominada por hombres</t>
      </text>
    </comment>
    <comment ref="M10" authorId="10" shapeId="0" xr:uid="{D76A013C-FB90-4A61-89FD-27AE21D83ACA}">
      <text>
        <t>[Comentario encadenado]
Su versión de Excel le permite leer este comentario encadenado; sin embargo, las ediciones que se apliquen se quitarán si el archivo se abre en una versión más reciente de Excel. Más información: https://go.microsoft.com/fwlink/?linkid=870924
Comentario:
    Industria dominada por hombres</t>
      </text>
    </comment>
    <comment ref="L12" authorId="11" shapeId="0" xr:uid="{7861F4BD-CD97-45AF-ADCF-CE67CC34F13A}">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pasado, este sector ha vulnerado el derecho de formar sindicatos</t>
      </text>
    </comment>
    <comment ref="M12" authorId="12" shapeId="0" xr:uid="{99BA6260-0E5B-4240-860E-BF8F0CEAB614}">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pasado, este sector ha vulnerado el derecho de formar sindicatos</t>
      </text>
    </comment>
    <comment ref="E14" authorId="13" shapeId="0" xr:uid="{88C3A9B9-EC6B-415E-8469-A62C81471097}">
      <text>
        <t>[Comentario encadenado]
Su versión de Excel le permite leer este comentario encadenado; sin embargo, las ediciones que se apliquen se quitarán si el archivo se abre en una versión más reciente de Excel. Más información: https://go.microsoft.com/fwlink/?linkid=870924
Comentario:
    Cuentan con seguridad privada o del gobierno</t>
      </text>
    </comment>
    <comment ref="I14" authorId="14" shapeId="0" xr:uid="{0FC5FB94-A7D1-4DA0-A00A-A3EEC787C441}">
      <text>
        <t>[Comentario encadenado]
Su versión de Excel le permite leer este comentario encadenado; sin embargo, las ediciones que se apliquen se quitarán si el archivo se abre en una versión más reciente de Excel. Más información: https://go.microsoft.com/fwlink/?linkid=870924
Comentario:
    En ocasiones falta formación del personal de seguridad sobre DDHH</t>
      </text>
    </comment>
    <comment ref="K14" authorId="15" shapeId="0" xr:uid="{BEA7C05A-E8D5-43F9-BECA-0C6C4D2140F1}">
      <text>
        <t>[Comentario encadenado]
Su versión de Excel le permite leer este comentario encadenado; sin embargo, las ediciones que se apliquen se quitarán si el archivo se abre en una versión más reciente de Excel. Más información: https://go.microsoft.com/fwlink/?linkid=870924
Comentario:
    Cuentan con seguridad privada o del gobierno</t>
      </text>
    </comment>
    <comment ref="L14" authorId="16" shapeId="0" xr:uid="{ACFAD7AD-55A1-46BB-8FD9-219C7D9C70AB}">
      <text>
        <t>[Comentario encadenado]
Su versión de Excel le permite leer este comentario encadenado; sin embargo, las ediciones que se apliquen se quitarán si el archivo se abre en una versión más reciente de Excel. Más información: https://go.microsoft.com/fwlink/?linkid=870924
Comentario:
    Cuentan con seguridad privada o del gobierno</t>
      </text>
    </comment>
    <comment ref="M14" authorId="17" shapeId="0" xr:uid="{F7704B61-E515-40A3-98A7-84CE60A68D2A}">
      <text>
        <t>[Comentario encadenado]
Su versión de Excel le permite leer este comentario encadenado; sin embargo, las ediciones que se apliquen se quitarán si el archivo se abre en una versión más reciente de Excel. Más información: https://go.microsoft.com/fwlink/?linkid=870924
Comentario:
    Cuentan con seguridad privada o del gobierno</t>
      </text>
    </comment>
    <comment ref="N14" authorId="18" shapeId="0" xr:uid="{B466BD6E-6797-4D1F-A082-FD5E900BA810}">
      <text>
        <t>[Comentario encadenado]
Su versión de Excel le permite leer este comentario encadenado; sin embargo, las ediciones que se apliquen se quitarán si el archivo se abre en una versión más reciente de Excel. Más información: https://go.microsoft.com/fwlink/?linkid=870924
Comentario:
    Ubicación en zonas de concflicto</t>
      </text>
    </comment>
    <comment ref="J16" authorId="19" shapeId="0" xr:uid="{814D7345-98A4-4AF6-ABAA-7EA77B5FD966}">
      <text>
        <t>[Comentario encadenado]
Su versión de Excel le permite leer este comentario encadenado; sin embargo, las ediciones que se apliquen se quitarán si el archivo se abre en una versión más reciente de Excel. Más información: https://go.microsoft.com/fwlink/?linkid=870924
Comentario:
    Fabricación y el uso de productos inseguros debido al uso de componentes dañinos o mal funcionamiento del producto</t>
      </text>
    </comment>
    <comment ref="L16" authorId="20" shapeId="0" xr:uid="{BC44887E-17EB-44EE-B208-6DA4F7E92E73}">
      <text>
        <t>[Comentario encadenado]
Su versión de Excel le permite leer este comentario encadenado; sin embargo, las ediciones que se apliquen se quitarán si el archivo se abre en una versión más reciente de Excel. Más información: https://go.microsoft.com/fwlink/?linkid=870924
Comentario:
    Amenaza la vida y la salud por la contaminación derivada de la actividad</t>
      </text>
    </comment>
    <comment ref="M16" authorId="21" shapeId="0" xr:uid="{A6FF743E-04FC-4A33-881C-C53F4B7114CA}">
      <text>
        <t>[Comentario encadenado]
Su versión de Excel le permite leer este comentario encadenado; sin embargo, las ediciones que se apliquen se quitarán si el archivo se abre en una versión más reciente de Excel. Más información: https://go.microsoft.com/fwlink/?linkid=870924
Comentario:
    Amenaza la vida y la salud por la contaminación derivada de la actividad</t>
      </text>
    </comment>
    <comment ref="N16" authorId="22" shapeId="0" xr:uid="{D6F50A19-39A2-45B9-BF6A-79DFD5EE4407}">
      <text>
        <t>[Comentario encadenado]
Su versión de Excel le permite leer este comentario encadenado; sin embargo, las ediciones que se apliquen se quitarán si el archivo se abre en una versión más reciente de Excel. Más información: https://go.microsoft.com/fwlink/?linkid=870924
Comentario:
    Amenaza la vida y la salud por la contaminación derivada de la actividad y sus respectivos desechos</t>
      </text>
    </comment>
    <comment ref="N19" authorId="23" shapeId="0" xr:uid="{C9F69542-0842-4F01-8691-328DDADEB9B4}">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consecuencia de la contratación de migrantes</t>
      </text>
    </comment>
    <comment ref="J22" authorId="24" shapeId="0" xr:uid="{3019941B-D9A6-4FB4-8211-A5BFA9F39AEC}">
      <text>
        <t>[Comentario encadenado]
Su versión de Excel le permite leer este comentario encadenado; sin embargo, las ediciones que se apliquen se quitarán si el archivo se abre en una versión más reciente de Excel. Más información: https://go.microsoft.com/fwlink/?linkid=870924
Comentario:
    Impacto ambiental derivado del uso de materias primas y residuos de sus cadenas de suministros</t>
      </text>
    </comment>
    <comment ref="K24" authorId="25" shapeId="0" xr:uid="{90D08D0D-9B14-4E4B-8947-D05065F17140}">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inversión en soft commodities y consecuencia de la corrupción</t>
      </text>
    </comment>
    <comment ref="L24" authorId="26" shapeId="0" xr:uid="{D0C378B4-69F2-47F5-BBB5-DC8244D39F6D}">
      <text>
        <t>[Comentario encadenado]
Su versión de Excel le permite leer este comentario encadenado; sin embargo, las ediciones que se apliquen se quitarán si el archivo se abre en una versión más reciente de Excel. Más información: https://go.microsoft.com/fwlink/?linkid=870924
Comentario:
    Afectación indirecta por corrupción</t>
      </text>
    </comment>
    <comment ref="M24" authorId="27" shapeId="0" xr:uid="{34E158D6-5BB2-42D1-86D7-3602BE02E314}">
      <text>
        <t>[Comentario encadenado]
Su versión de Excel le permite leer este comentario encadenado; sin embargo, las ediciones que se apliquen se quitarán si el archivo se abre en una versión más reciente de Excel. Más información: https://go.microsoft.com/fwlink/?linkid=870924
Comentario:
    Afectación indirecta por corrupción</t>
      </text>
    </comment>
    <comment ref="N24" authorId="28" shapeId="0" xr:uid="{798A7F2F-B044-4A5A-99A6-D0BF95B7ED0F}">
      <text>
        <t>[Comentario encadenado]
Su versión de Excel le permite leer este comentario encadenado; sin embargo, las ediciones que se apliquen se quitarán si el archivo se abre en una versión más reciente de Excel. Más información: https://go.microsoft.com/fwlink/?linkid=870924
Comentario:
    Afectación indirecta por corrupción</t>
      </text>
    </comment>
    <comment ref="M25" authorId="29" shapeId="0" xr:uid="{3149C961-F227-4F77-85CE-32B80A3E65AC}">
      <text>
        <t>[Comentario encadenado]
Su versión de Excel le permite leer este comentario encadenado; sin embargo, las ediciones que se apliquen se quitarán si el archivo se abre en una versión más reciente de Excel. Más información: https://go.microsoft.com/fwlink/?linkid=870924
Comentario:
    Minería informal en ocasiones está conectada con crimen organizado</t>
      </text>
    </comment>
    <comment ref="N25" authorId="30" shapeId="0" xr:uid="{5035238E-C923-464D-994E-0D690C615BF8}">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extracción de petróleo y gas en ocasiones está conectada con crimen organizado</t>
      </text>
    </comment>
  </commentList>
</comments>
</file>

<file path=xl/sharedStrings.xml><?xml version="1.0" encoding="utf-8"?>
<sst xmlns="http://schemas.openxmlformats.org/spreadsheetml/2006/main" count="589" uniqueCount="215">
  <si>
    <t>Human rights</t>
  </si>
  <si>
    <t>Identification - Risks of infringement</t>
  </si>
  <si>
    <t>Sector</t>
  </si>
  <si>
    <t>Risky practices</t>
  </si>
  <si>
    <t>example from practice</t>
  </si>
  <si>
    <t>human rights violated</t>
  </si>
  <si>
    <t>Financial</t>
  </si>
  <si>
    <t>customer relations</t>
  </si>
  <si>
    <t xml:space="preserve"> Denial of access to financing based on race, sex, language or gender</t>
  </si>
  <si>
    <t>Art 2: without distinction for reasons of race, sex, language or any social, political, economic nature</t>
  </si>
  <si>
    <t>Sectors that contribute the most to Colombia's GDP until 2020</t>
  </si>
  <si>
    <t>Art 7: equality before the law</t>
  </si>
  <si>
    <t>Sectors that contribute the most to the GDP of Colombia and Chile</t>
  </si>
  <si>
    <t>Customer Due Diligence</t>
  </si>
  <si>
    <t>Based on the guiding principles, companies must examine all their relationships and thus be able to detect possible impacts on human rights; If loans are offered to clients without first examining their environmental or social background, for example, this can lead to human rights violations.</t>
  </si>
  <si>
    <t>All rights</t>
  </si>
  <si>
    <t>Sectors that contribute the most to Chile's GDP</t>
  </si>
  <si>
    <t>Sector due diligence</t>
  </si>
  <si>
    <t>Companies must also carry out a due diligence of the sector and thus guarantee that their investments in companies, other entities, infrastructure projects do not contribute to human rights violations. Example in the context of an armed conflict that is financed to the state without prior investigation of its destination and this is used for terrorism, therefore it is essential to take into account the geographical context, specific impacts of the operation where the investment</t>
  </si>
  <si>
    <t>bribery and corruption</t>
  </si>
  <si>
    <t>It is necessary for companies in the financial sector to ensure that any type of participation in contexts of high corruption is in accordance with international standards of transparency. Likewise, here the diversion of funds that could be used in medical expenses, education or other public goods can occur, therefore these affect the most vulnerable communities.</t>
  </si>
  <si>
    <t>Art 8: right to defend oneself in court</t>
  </si>
  <si>
    <t>Art 17: right to property</t>
  </si>
  <si>
    <t>Art 25: Right to an adequate standard of living</t>
  </si>
  <si>
    <t>Art 26: right to education</t>
  </si>
  <si>
    <t>Infrastructure and large-scale land developments</t>
  </si>
  <si>
    <t>There is a duty of companies to ensure that the infrastructure projects to be carried out are built taking into account international standards in terms of consultation, relocation of the population and compensation since issues of land rights go linked to this point, therefore there is talk of displacement, forced relocation and taking advantage of the fact that access to reparation for these violations is practically nil.</t>
  </si>
  <si>
    <t>Investment in raw materials</t>
  </si>
  <si>
    <t>At this point, it is necessary to take into account that companies must consider the collective responsibility for mitigation as well as the impacts that may arise from trade and investment in raw materials, since it may affect the price of basic foods or agricultural products, in a drastic, water, medical care; it could also restrict the use of land and other natural resources that are used by vulnerable populations.</t>
  </si>
  <si>
    <t>Customer and employee privacy</t>
  </si>
  <si>
    <t>The proper collection and handling of data is part of the direct responsibilities of the company according to the guiding principles. Companies must ensure that they provide protection to the data collected through regular security updates, offering adequate training to employees since arbitrary interference with privacy, data leaks, misuse of customer or employee information can lead to human rights violations, identity theft.</t>
  </si>
  <si>
    <t>Art 12: right to privacy</t>
  </si>
  <si>
    <t>Supply chains and modern slavery / human trafficking</t>
  </si>
  <si>
    <t xml:space="preserve"> company cannot be responsible for all the working conditions of its suppliers, but it is important to identify the most serious infractions in order to prevent them. When there is a company that acquires products or services, there is a risk of contributing to forced labor and human trafficking in its supply chains, so it is necessary to map said chain to identify risks, investigate compliance according to the law and remedy.</t>
  </si>
  <si>
    <t>Art 4: no to slavery</t>
  </si>
  <si>
    <t>equal pay</t>
  </si>
  <si>
    <t xml:space="preserve"> The financial services sector is one of the occupations with the widest gender wage gaps in the United States, therefore financial institutions must carry out an internal study so that their employees receive equal pay for the same work done and overcome the gap gender salary.</t>
  </si>
  <si>
    <t xml:space="preserve"> Art 23: right to work</t>
  </si>
  <si>
    <t>Discrimination</t>
  </si>
  <si>
    <t>Although this sector has historically been dominated by men and there is a gender wage gap that has also discriminated against other minorities in hiring, promotion and cultural practices at work, these problems are addressed through the creation of policies, procedures and training of discrimination and sexual harassment at work.</t>
  </si>
  <si>
    <t>energy miner</t>
  </si>
  <si>
    <t>Environmental impacts</t>
  </si>
  <si>
    <t xml:space="preserve"> The impacts to the environment can affect the health and well-being of the human being; to access to water, also impacting the health of low-quality water; air and noise pollution, due to the use of materials that are dangerous in this sector and the increase in road traffic; direct disposal of toxic waste in rivers; deforestation.</t>
  </si>
  <si>
    <t>Art 3: right to life</t>
  </si>
  <si>
    <t>Occupational hazards</t>
  </si>
  <si>
    <t>Because it is a high-risk profession, it is characterized by working conditions that are dangerous for workers, which is why safety incidents, risk of accidents and constant abuses must be monitored and prevented.</t>
  </si>
  <si>
    <t xml:space="preserve"> Art 2: without distinction for reasons of race, sex, language or any social, political, economic nature</t>
  </si>
  <si>
    <t xml:space="preserve"> Art 3: right to life</t>
  </si>
  <si>
    <t xml:space="preserve"> Art 20: right to freedom of assembly</t>
  </si>
  <si>
    <t xml:space="preserve"> Art 24: right to leisure</t>
  </si>
  <si>
    <t>Economic and social disruption</t>
  </si>
  <si>
    <t>Extractive operations can bring with them detrimental impacts for the communities where said extractions are carried out, the transportation, health and education system can be affected by the influx of external workers; price increases in goods that are basic for local populations, in housing for example as new workers and increased income can lead to this; change in social dynamics due to economic transformation, which impacts their traditions, increases inequality, dilutes social cohesion. In the areas where this work is carried out, it is generally related to drug abuse, alcohol, prostitution, domestic violence, factors that affect the entire community but mainly minorities, women, the elderly, and the poor.</t>
  </si>
  <si>
    <t xml:space="preserve"> Art 3: right to life</t>
  </si>
  <si>
    <t xml:space="preserve"> Art 4: no to slavery</t>
  </si>
  <si>
    <t xml:space="preserve"> Art 16: right to marriage</t>
  </si>
  <si>
    <t xml:space="preserve"> Art 17: right to property</t>
  </si>
  <si>
    <t xml:space="preserve"> Art 18: right to freedom of thought</t>
  </si>
  <si>
    <t>Art 22: right to social security</t>
  </si>
  <si>
    <t xml:space="preserve"> Art 25: Right to an adequate standard of living</t>
  </si>
  <si>
    <t xml:space="preserve"> Art 26: right to education</t>
  </si>
  <si>
    <t xml:space="preserve"> Art 27: right to culture</t>
  </si>
  <si>
    <t>security incidents</t>
  </si>
  <si>
    <t xml:space="preserve"> Here we find that extractive companies are guided by the voluntary principles of security and human rights to guarantee respect for human rights in facilities and employees. In the event that they employ private security contractors and government forces (these being different actors), the companies exercise control over their conduct and can use their influence with the government to guarantee respect for human rights and the appropriate use of force. .</t>
  </si>
  <si>
    <t>Art 5: no to torture</t>
  </si>
  <si>
    <t xml:space="preserve"> Art 19: right to freedom of expression</t>
  </si>
  <si>
    <t>land acquisition</t>
  </si>
  <si>
    <t>There are certain situations that can give rise to human rights violations in this sense, such as the acquisition of land in an unfair or poorly negotiated manner, displacement of communities, changes in the use of the land, therefore, it is up to the companies to design projects that they avoid this type of situation and that resettlement negotiations take place, provide support with training in financial education, for example to former landowners.</t>
  </si>
  <si>
    <t>Natives</t>
  </si>
  <si>
    <t>Indigenous peoples have commonly been affected by extractive activities because these resources are generally found on land linked to their beliefs, culture and livelihoods, because they own the territory.</t>
  </si>
  <si>
    <t>Supply chains</t>
  </si>
  <si>
    <t>Companies that purchase products or services will run the risk of contributing to human rights abuses in their supply chain. In order for companies to be able to identify the greatest risks and remedy violations in the event that they occur, they must map the supply chain, identify and prioritize the most serious possible violations and take measures to prevent such as monitoring suppliers, training them accordingly. good labor practices.</t>
  </si>
  <si>
    <t xml:space="preserve"> Art 7: equality before the law</t>
  </si>
  <si>
    <t>Art 20: right to freedom of assembly</t>
  </si>
  <si>
    <t>Art 23: right to work</t>
  </si>
  <si>
    <t>Art 24: right to leisure</t>
  </si>
  <si>
    <t xml:space="preserve"> Here the diversion of funds that could be used in medical expenses, education or other public goods can occur, therefore these affect vulnerable communities.</t>
  </si>
  <si>
    <t xml:space="preserve"> Art 26: right to education</t>
  </si>
  <si>
    <t>Cumulative Impacts</t>
  </si>
  <si>
    <t>They can be environmental devastation, social collapse, issues that to address them it is necessary to ask for collaboration from other companies, the community, the government.</t>
  </si>
  <si>
    <t>Art 16: right to marriage</t>
  </si>
  <si>
    <t>Art 18: right to freedom of thought</t>
  </si>
  <si>
    <t>Art 22: right to social security</t>
  </si>
  <si>
    <t>Art 27: right to culture</t>
  </si>
  <si>
    <t>Access to a resource</t>
  </si>
  <si>
    <t>It is a matter of serious concern when there is a lack of an effective remedy for people and communities that suffer human rights abuses related directly or indirectly to companies. The right of workers to form unions is often infringed.</t>
  </si>
  <si>
    <t>Transport</t>
  </si>
  <si>
    <t>Emissions of greenhouse gases</t>
  </si>
  <si>
    <t>The transport sector is one of the main emitters of greenhouse gases, which brings with it air pollution problems, having an impact on climate change, affecting not only the environment but also the reduction of drinking water, restricted food supply , massive migration and all this has serious consequences for human rights.</t>
  </si>
  <si>
    <t>art 1-28</t>
  </si>
  <si>
    <t>human trafficking</t>
  </si>
  <si>
    <t xml:space="preserve"> The movement of goods and passengers by road, sea and air can lend itself to a human trafficking network, generally throughout the world, especially in autocratic and failed states, shipping companies are often linked to human trafficking visible or invisible way, that is why companies in this sector collaborate with migration and forced labor NGOs where they make known the context of local trafficking where they do business, in this way they ensure that their operations do not contribute to these human rights violations.</t>
  </si>
  <si>
    <t>Art 1: we are all born free and equal</t>
  </si>
  <si>
    <t>Art 13: right to move freely</t>
  </si>
  <si>
    <t>Forced labor</t>
  </si>
  <si>
    <t>This sector generally uses recruitment companies to find employees and train them, if this occurs in the context of poor, informal economies, then there is a very high risk of employing workers in forced labor conditions; In the case of indirect workers, it is presented that they can work illegally, without visas, confiscating their passports, withholding their salaries.</t>
  </si>
  <si>
    <t>Labor conditions</t>
  </si>
  <si>
    <t>Global expansion, consumer expectations and technological advances have resulted in great progress in general terms but have also resulted in the workplace being affected as a result of this in terms of reduced wages, degradation of working conditions and in this sector, specifically for road workers, it is extremely serious, which is why respect for international standards on breaks, hours and payment of overtime must be maintained regardless of competitive pressures or local regulations.</t>
  </si>
  <si>
    <t>Collective negotiation</t>
  </si>
  <si>
    <t>The duty is that transport companies ensure that their workers have effective access to means of collective bargaining (union, works council or employee association) however the reality is that independent unions are frowned upon in many countries and Not only that, but they are even illegal. If workers do not have this effective mechanism then they will not be able to express their concerns and it will be very difficult to later identify violations at work.</t>
  </si>
  <si>
    <t>Art 23: right to freedom of assembly Art 23: right to work</t>
  </si>
  <si>
    <t xml:space="preserve"> Discrimination</t>
  </si>
  <si>
    <t>Equal opportunities must be guaranteed and the rights of employees must be respected, since historically this transport industry has been dominated by men, leading to salary gaps, unfair hiring, workplace harassment, and unfavorable treatment of minority groups in professional development.</t>
  </si>
  <si>
    <t>Security forces</t>
  </si>
  <si>
    <t>To prevent local security or private contractors from failing to comply with human rights and this being a risk to local communities, transport companies must actively interact with security personnel to ensure that their practices are in accordance with the social values of the company. their employer and are responsible for it, as well as it is necessary to train them on compliance with human rights.</t>
  </si>
  <si>
    <t>Land acquisition and resettlement</t>
  </si>
  <si>
    <t xml:space="preserve"> Although highways, ports and other transport networks are built by third parties, infrastructure is essential for the development of the transport sector, which is why we must not ignore the fact that these constructions can take place without consultation and without adequate compensation for the lands that were expropriated from the local community.</t>
  </si>
  <si>
    <t xml:space="preserve"> Art 8: defend yourself in court</t>
  </si>
  <si>
    <t>Grievance and redress mechanisms</t>
  </si>
  <si>
    <t>Effective complaint channels are essential to prevent human rights violations and in accordance with the active commitment derived from the guiding principles, companies must install effective complaint mechanisms that allow workers and communities to indicate how the company impacts them.</t>
  </si>
  <si>
    <t xml:space="preserve"> A high risk of corruption arises here due to the close relationship with the transport sector and the government, since the latter has ports, canals or customs control points that are used by fleets of ships or individual trucks, respectively. It is therefore necessary to emphasize that acts of bribery and corruption are intrinsically violations of human rights because they divert the attention that the government should pay to the people they are committed to serving.</t>
  </si>
  <si>
    <t>Art 1: we are all born free and equal</t>
  </si>
  <si>
    <t xml:space="preserve"> Art 28: right to social order</t>
  </si>
  <si>
    <t>Agriculture</t>
  </si>
  <si>
    <t>Health and security</t>
  </si>
  <si>
    <t>The use of chemical products and machinery can present diseases or risks in the short and long term for the health, safety of workers and also of local communities. Dangerous work environment due to weather conditions; lifting heavy loads can cause ergonomic problems; exposure to transmissible livestock diseases for example; inadequate or insufficient training on health and safety issues for workers.</t>
  </si>
  <si>
    <t>Art 3: right to life Art 5: no to torture</t>
  </si>
  <si>
    <t>child labor</t>
  </si>
  <si>
    <t>When the kids help out after school; they work long hours and miss out on educational opportunities; Due to the nature of this type of work, there is a risk of exposure to toxic pesticides, dangerous tools, operating machinery, carrying very heavy loads, unhealthy conditions.</t>
  </si>
  <si>
    <t xml:space="preserve"> Art 3: right to life Art 4: no to slavery Art 26: right to education</t>
  </si>
  <si>
    <t>forced or compulsory labor</t>
  </si>
  <si>
    <t>When workers are paid low or no wages, they use trafficked labor, work long hours, or are not free to leave their jobs.</t>
  </si>
  <si>
    <t>Art 3: right to life Art 4: no to slavery Art 13: right to move freely</t>
  </si>
  <si>
    <t>Supply chain</t>
  </si>
  <si>
    <t>They can be associated with controversial practices by being buyers of goods and services from other companies, subcontractors that are associated with these deficient practices.</t>
  </si>
  <si>
    <t xml:space="preserve"> Art 2: without distinction for reasons of race, sex, language or any social, political, economic nature Art 4: no to slavery Art 7: equality before the law</t>
  </si>
  <si>
    <t>communities</t>
  </si>
  <si>
    <t>The constant waste in the rivers or in the land that they use to subsist, leading to the contamination of their natural resources, for example contamination of the food chain or water supply, the movement of vehicles, agricultural equipment, large-scale machinery can represent a danger to the community, for the children. Commercial enterprises can have a great impact on communities that historically make a living from agriculture, thus reducing the capacity of local people to produce their food, also reducing the level of water that would originally be used for agriculture. local or domestic, communities can be displaced.</t>
  </si>
  <si>
    <t xml:space="preserve"> Art 17: Right to property Art 25: Right to an adequate standard of living Art 8: Defend oneself before the courts Art 12: Right to privacy Art 23: Right to work</t>
  </si>
  <si>
    <t>Society</t>
  </si>
  <si>
    <t>Food prices can rise, making it difficult for society to access water and land, due to the high demand for biofuels that consume more water and land.</t>
  </si>
  <si>
    <t xml:space="preserve"> Art 25: Right to an adequate standard of living Art 12: Right to privacy</t>
  </si>
  <si>
    <t xml:space="preserve"> Industrial</t>
  </si>
  <si>
    <t>Construction</t>
  </si>
  <si>
    <t>telecommunications</t>
  </si>
  <si>
    <t>Sources</t>
  </si>
  <si>
    <t>https://www.larepublica.co/economia/siga-aqui-la-publicacion-de-los-resultados-del-dane-del-pib-de-colombia-en-2020-3125471</t>
  </si>
  <si>
    <t>https://www.ohchr.org/EN/NewsEvents/Pages/FinancialInstitutionsAndHR.aspx</t>
  </si>
  <si>
    <t xml:space="preserve"> Sources</t>
  </si>
  <si>
    <t>https://www.unepfi.org/humanrightstoolkit/agriculture.php</t>
  </si>
  <si>
    <t>https://www.bcentral.cl/documents/33528/762418/CCNN_2020_II.pdf/631e2795-8874-7450-0ce8-31f282d46c74?t=1597716430970</t>
  </si>
  <si>
    <t>Infrastructure</t>
  </si>
  <si>
    <t>Services</t>
  </si>
  <si>
    <t>Food and drinks</t>
  </si>
  <si>
    <t>Consumer goods</t>
  </si>
  <si>
    <t>Resource Transformation</t>
  </si>
  <si>
    <t>Extraction and processing of minerals</t>
  </si>
  <si>
    <t>Technology and communications</t>
  </si>
  <si>
    <t>Health</t>
  </si>
  <si>
    <t>Renewable and alternative energy</t>
  </si>
  <si>
    <t>Income</t>
  </si>
  <si>
    <t>Investments</t>
  </si>
  <si>
    <t>Human right at risk of violation</t>
  </si>
  <si>
    <t>remedial capacity</t>
  </si>
  <si>
    <t>Analysis of the risk of human rights violations by subsector</t>
  </si>
  <si>
    <t>engineering and construction</t>
  </si>
  <si>
    <t>Public services (energy and water)</t>
  </si>
  <si>
    <t>Professional services</t>
  </si>
  <si>
    <t>Processed foods and beverages</t>
  </si>
  <si>
    <t>Financial services</t>
  </si>
  <si>
    <t>Construction materials</t>
  </si>
  <si>
    <t>metals and mining</t>
  </si>
  <si>
    <t>oil and gas</t>
  </si>
  <si>
    <t>Internet, telecommunications and media companies</t>
  </si>
  <si>
    <t>Pharmaceutical and health services</t>
  </si>
  <si>
    <t>Forestry and logging</t>
  </si>
  <si>
    <t>Employees (company and value chain)</t>
  </si>
  <si>
    <t>Generate health and safety risks for its workers due to working conditions</t>
  </si>
  <si>
    <t>High</t>
  </si>
  <si>
    <t>Under</t>
  </si>
  <si>
    <t>Means, medium</t>
  </si>
  <si>
    <t>Promote forced or compulsory labor</t>
  </si>
  <si>
    <t>Promote child labor</t>
  </si>
  <si>
    <t>Link migrant workers in conditions of deprivation of rights</t>
  </si>
  <si>
    <t xml:space="preserve"> Under</t>
  </si>
  <si>
    <t>Discrimination in employment practices</t>
  </si>
  <si>
    <t>Censor personal positions or thoughts</t>
  </si>
  <si>
    <t>Violate the freedom of association and representation of workers</t>
  </si>
  <si>
    <t>Violating employee privacy</t>
  </si>
  <si>
    <t xml:space="preserve"> Having poor security systems to ensure the protection of assets and operations</t>
  </si>
  <si>
    <t>Communities and clients</t>
  </si>
  <si>
    <t>Undermine health and safety in communities</t>
  </si>
  <si>
    <t>Violate the rights of indigenous and local communities: quality of life, land ownership, prior consultation and means of claim</t>
  </si>
  <si>
    <t>Discrimination in business practices</t>
  </si>
  <si>
    <t>Promote child labor, sexual abuse, human trafficking and/or prostitution</t>
  </si>
  <si>
    <t>Violate customer privacy</t>
  </si>
  <si>
    <t>society and government</t>
  </si>
  <si>
    <t>Deforest, reduce biodiversity, deplete and pollute water sources and soils</t>
  </si>
  <si>
    <t>support autocratic governments</t>
  </si>
  <si>
    <t>Affect access to basic services</t>
  </si>
  <si>
    <t>Facilitate criminal activities such as fraud, money laundering, terrorism or anti-competitive practices</t>
  </si>
  <si>
    <t>Promote censorship to favor the particular interests of business</t>
  </si>
  <si>
    <t>Carry out corrupt practices such as bribery, extortion or payment of commissions to entities or officials for the diversion of public resources</t>
  </si>
  <si>
    <t>HIGHER RISK SECTORS</t>
  </si>
  <si>
    <t>Evaluation criteria</t>
  </si>
  <si>
    <t>The risk is explicitly attributed in the literature to the sector</t>
  </si>
  <si>
    <t>The risk is related as a consequence of another risk, has a history of violation or is related in some human rights evaluations but does not indicate generality in the sector</t>
  </si>
  <si>
    <t>The risk is not named in the literature or in the evaluations consulted</t>
  </si>
  <si>
    <t>Sector risk level (NRS)</t>
  </si>
  <si>
    <t>Industry Exposure (Revenue)</t>
  </si>
  <si>
    <t>Sector exposure (Portfolio)</t>
  </si>
  <si>
    <t>Risk GIS Income</t>
  </si>
  <si>
    <t>Risk GIS Portfolio</t>
  </si>
  <si>
    <t>Argus</t>
  </si>
  <si>
    <t>Nutresa</t>
  </si>
  <si>
    <t>Bancolombia</t>
  </si>
  <si>
    <t>Sura</t>
  </si>
  <si>
    <t>SURA AM</t>
  </si>
  <si>
    <t>Total</t>
  </si>
  <si>
    <t xml:space="preserve"> Services</t>
  </si>
  <si>
    <t>Technology and telecommunications</t>
  </si>
  <si>
    <t>Renewable and alternative energies</t>
  </si>
  <si>
    <t>Note: 22.96% of the portfolio is invested in government</t>
  </si>
  <si>
    <t>NRS</t>
  </si>
  <si>
    <t>exhibitions</t>
  </si>
  <si>
    <t>Total risk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</si>
</sst>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sz val="11"/>
      <color theme="1"/>
      <name val="Arial"/>
      <family val="2"/>
    </font>
    <font>
      <b/>
      <sz val="11"/>
      <color theme="1"/>
      <name val="Arial"/>
      <family val="2"/>
    </font>
    <font>
      <u/>
      <sz val="11"/>
      <color theme="10"/>
      <name val="Calibri"/>
      <family val="2"/>
      <scheme val="minor"/>
    </font>
    <font>
      <sz val="11"/>
      <color theme="1"/>
      <name val="Arial"/>
    </font>
    <font>
      <b/>
      <sz val="11"/>
      <color theme="1"/>
      <name val="Arial"/>
    </font>
    <font>
      <u/>
      <sz val="11"/>
      <color theme="10"/>
      <name val="Arial"/>
    </font>
    <font>
      <sz val="10"/>
      <color theme="1"/>
      <name val="Calibri"/>
      <family val="2"/>
      <scheme val="minor"/>
    </font>
    <font>
      <b/>
      <sz val="10"/>
      <color theme="1"/>
      <name val="Calibri"/>
      <family val="2"/>
      <scheme val="minor"/>
    </font>
    <font>
      <b/>
      <sz val="11"/>
      <color theme="0"/>
      <name val="Calibri"/>
      <family val="2"/>
      <scheme val="minor"/>
    </font>
    <font>
      <sz val="11"/>
      <color theme="1"/>
      <name val="Calibri"/>
      <family val="2"/>
      <scheme val="minor"/>
    </font>
    <font>
      <b/>
      <sz val="10"/>
      <color theme="0"/>
      <name val="Calibri"/>
      <family val="2"/>
      <scheme val="minor"/>
    </font>
  </fonts>
  <fills count="11">
    <fill>
      <patternFill patternType="none"/>
    </fill>
    <fill>
      <patternFill patternType="gray125"/>
    </fill>
    <fill>
      <patternFill patternType="solid">
        <fgColor theme="2"/>
        <bgColor indexed="64"/>
      </patternFill>
    </fill>
    <fill>
      <patternFill patternType="solid">
        <fgColor theme="9"/>
        <bgColor indexed="64"/>
      </patternFill>
    </fill>
    <fill>
      <patternFill patternType="solid">
        <fgColor theme="5"/>
        <bgColor indexed="64"/>
      </patternFill>
    </fill>
    <fill>
      <patternFill patternType="solid">
        <fgColor theme="0"/>
        <bgColor indexed="64"/>
      </patternFill>
    </fill>
    <fill>
      <patternFill patternType="solid">
        <fgColor rgb="FFED7D31"/>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00206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right style="thin">
        <color rgb="FF000000"/>
      </right>
      <top style="thin">
        <color rgb="FF000000"/>
      </top>
      <bottom/>
      <diagonal/>
    </border>
    <border>
      <left style="thin">
        <color theme="4"/>
      </left>
      <right style="thin">
        <color theme="4"/>
      </right>
      <top style="thin">
        <color theme="4"/>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top style="thin">
        <color theme="4"/>
      </top>
      <bottom style="thin">
        <color theme="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4">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9" fontId="10" fillId="0" borderId="0" applyFont="0" applyFill="0" applyBorder="0" applyAlignment="0" applyProtection="0"/>
  </cellStyleXfs>
  <cellXfs count="113">
    <xf numFmtId="0" fontId="0" fillId="0" borderId="0" xfId="0"/>
    <xf numFmtId="0" fontId="1" fillId="0" borderId="1" xfId="0" applyFont="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2" borderId="1" xfId="0" applyFont="1" applyFill="1" applyBorder="1" applyAlignment="1">
      <alignment horizontal="center" vertical="center" wrapText="1"/>
    </xf>
    <xf numFmtId="0" fontId="1" fillId="0" borderId="3" xfId="0" applyFont="1" applyBorder="1" applyAlignment="1">
      <alignment vertical="center" wrapText="1"/>
    </xf>
    <xf numFmtId="0" fontId="1" fillId="0" borderId="1" xfId="0" applyFont="1" applyBorder="1" applyAlignment="1">
      <alignment vertical="center" wrapText="1"/>
    </xf>
    <xf numFmtId="0" fontId="4" fillId="0" borderId="6" xfId="0" applyFont="1" applyBorder="1" applyAlignment="1">
      <alignment vertical="center" wrapText="1"/>
    </xf>
    <xf numFmtId="0" fontId="4" fillId="0" borderId="6" xfId="0" applyFont="1" applyBorder="1" applyAlignment="1">
      <alignment wrapText="1"/>
    </xf>
    <xf numFmtId="0" fontId="4" fillId="0" borderId="7" xfId="0" applyFont="1" applyBorder="1" applyAlignment="1">
      <alignment horizontal="center" vertical="center" wrapText="1"/>
    </xf>
    <xf numFmtId="0" fontId="1" fillId="7" borderId="0" xfId="0" applyFont="1" applyFill="1" applyAlignment="1">
      <alignment vertical="center" wrapText="1"/>
    </xf>
    <xf numFmtId="0" fontId="4" fillId="6" borderId="1" xfId="0" applyFont="1" applyFill="1" applyBorder="1" applyAlignment="1">
      <alignment vertical="center" wrapText="1"/>
    </xf>
    <xf numFmtId="0" fontId="2" fillId="5" borderId="0" xfId="0" applyFont="1" applyFill="1" applyAlignment="1">
      <alignment vertical="center" wrapText="1"/>
    </xf>
    <xf numFmtId="0" fontId="1" fillId="5" borderId="0" xfId="0" applyFont="1" applyFill="1" applyAlignment="1">
      <alignment vertical="center" wrapText="1"/>
    </xf>
    <xf numFmtId="0" fontId="4" fillId="5" borderId="0" xfId="0" applyFont="1" applyFill="1" applyAlignment="1">
      <alignment vertical="center" wrapText="1"/>
    </xf>
    <xf numFmtId="0" fontId="1" fillId="5" borderId="0" xfId="0" applyFont="1" applyFill="1" applyAlignment="1">
      <alignment vertical="center"/>
    </xf>
    <xf numFmtId="0" fontId="4" fillId="5" borderId="0" xfId="0" applyFont="1" applyFill="1" applyAlignment="1">
      <alignment vertical="center"/>
    </xf>
    <xf numFmtId="0" fontId="5" fillId="5" borderId="0" xfId="0" applyFont="1" applyFill="1" applyAlignment="1">
      <alignment vertical="center" wrapText="1"/>
    </xf>
    <xf numFmtId="0" fontId="1" fillId="5" borderId="0" xfId="0" applyFont="1" applyFill="1" applyAlignment="1">
      <alignment horizontal="center" vertical="center" wrapText="1"/>
    </xf>
    <xf numFmtId="0" fontId="6" fillId="5" borderId="0" xfId="1" applyFont="1" applyFill="1" applyAlignment="1">
      <alignment vertical="center"/>
    </xf>
    <xf numFmtId="0" fontId="3" fillId="5" borderId="0" xfId="1" applyFill="1" applyAlignment="1"/>
    <xf numFmtId="0" fontId="3" fillId="5" borderId="0" xfId="2" applyFill="1" applyAlignment="1">
      <alignment vertical="center"/>
    </xf>
    <xf numFmtId="0" fontId="7" fillId="0" borderId="1" xfId="0" applyFont="1" applyBorder="1" applyAlignment="1">
      <alignment horizontal="left" vertical="center" wrapText="1"/>
    </xf>
    <xf numFmtId="0" fontId="7" fillId="0" borderId="0" xfId="0" applyFont="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alignment vertical="center" wrapText="1"/>
    </xf>
    <xf numFmtId="0" fontId="8"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0" xfId="0" applyFont="1" applyFill="1" applyAlignment="1">
      <alignment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0" xfId="0" applyFont="1" applyAlignment="1">
      <alignment vertical="center"/>
    </xf>
    <xf numFmtId="0" fontId="8" fillId="2" borderId="1" xfId="0" applyFont="1" applyFill="1" applyBorder="1" applyAlignment="1">
      <alignment vertical="center" wrapText="1"/>
    </xf>
    <xf numFmtId="0" fontId="8" fillId="0" borderId="1" xfId="0" applyFont="1" applyBorder="1" applyAlignment="1">
      <alignment vertical="center"/>
    </xf>
    <xf numFmtId="0" fontId="7" fillId="0" borderId="13" xfId="0" applyFont="1" applyBorder="1" applyAlignment="1">
      <alignment horizontal="center"/>
    </xf>
    <xf numFmtId="0" fontId="8"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17" xfId="0" applyFont="1" applyBorder="1" applyAlignment="1">
      <alignment horizontal="center"/>
    </xf>
    <xf numFmtId="0" fontId="7" fillId="2" borderId="0" xfId="0" applyFont="1" applyFill="1" applyAlignment="1">
      <alignment horizontal="center" vertical="center"/>
    </xf>
    <xf numFmtId="0" fontId="7" fillId="0" borderId="1" xfId="0"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7" fillId="0" borderId="1" xfId="0" applyFont="1" applyBorder="1"/>
    <xf numFmtId="10" fontId="7" fillId="0" borderId="1" xfId="0" applyNumberFormat="1" applyFont="1" applyBorder="1" applyAlignment="1">
      <alignment horizontal="center" vertical="center"/>
    </xf>
    <xf numFmtId="164" fontId="8" fillId="8" borderId="1" xfId="0" applyNumberFormat="1" applyFont="1" applyFill="1" applyBorder="1" applyAlignment="1">
      <alignment horizontal="center" vertical="center" wrapText="1"/>
    </xf>
    <xf numFmtId="10" fontId="7" fillId="0" borderId="1" xfId="0" applyNumberFormat="1" applyFont="1" applyBorder="1" applyAlignment="1">
      <alignment horizontal="center"/>
    </xf>
    <xf numFmtId="0" fontId="7" fillId="0" borderId="18" xfId="0" applyFont="1" applyBorder="1" applyAlignment="1">
      <alignment horizontal="center" vertical="center"/>
    </xf>
    <xf numFmtId="9" fontId="7" fillId="0" borderId="1" xfId="0" applyNumberFormat="1" applyFont="1" applyBorder="1" applyAlignment="1">
      <alignment horizontal="center" vertical="center"/>
    </xf>
    <xf numFmtId="1" fontId="7" fillId="0" borderId="1" xfId="0" applyNumberFormat="1" applyFont="1" applyBorder="1"/>
    <xf numFmtId="0" fontId="0" fillId="8" borderId="0" xfId="0" applyFill="1"/>
    <xf numFmtId="0" fontId="8"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2" borderId="6" xfId="0" applyFont="1" applyFill="1" applyBorder="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wrapText="1"/>
    </xf>
    <xf numFmtId="0" fontId="7" fillId="2" borderId="14" xfId="0" applyFont="1" applyFill="1" applyBorder="1" applyAlignment="1">
      <alignment horizontal="center" vertical="center"/>
    </xf>
    <xf numFmtId="0" fontId="7" fillId="0" borderId="14" xfId="0" applyFont="1" applyBorder="1" applyAlignment="1">
      <alignment horizontal="center" vertical="center"/>
    </xf>
    <xf numFmtId="0" fontId="7" fillId="2" borderId="19" xfId="0" applyFont="1" applyFill="1" applyBorder="1" applyAlignment="1">
      <alignment horizontal="center" vertical="center"/>
    </xf>
    <xf numFmtId="0" fontId="7" fillId="0" borderId="19" xfId="0" applyFont="1" applyBorder="1" applyAlignment="1">
      <alignment horizontal="center" vertical="center"/>
    </xf>
    <xf numFmtId="0" fontId="7" fillId="0" borderId="3" xfId="0" applyFont="1" applyBorder="1" applyAlignment="1">
      <alignment horizontal="center"/>
    </xf>
    <xf numFmtId="0" fontId="8"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2" borderId="9" xfId="0" applyFont="1" applyFill="1" applyBorder="1" applyAlignment="1">
      <alignment horizontal="center" vertical="center"/>
    </xf>
    <xf numFmtId="10" fontId="0" fillId="0" borderId="0" xfId="0" applyNumberFormat="1"/>
    <xf numFmtId="10" fontId="0" fillId="0" borderId="0" xfId="3" applyNumberFormat="1" applyFont="1"/>
    <xf numFmtId="0" fontId="0" fillId="9" borderId="0" xfId="0" applyFill="1"/>
    <xf numFmtId="1" fontId="7" fillId="0" borderId="14" xfId="0" applyNumberFormat="1" applyFont="1" applyBorder="1"/>
    <xf numFmtId="165" fontId="0" fillId="0" borderId="1" xfId="0" applyNumberFormat="1" applyBorder="1"/>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6" borderId="1"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top"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wrapText="1" inden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2" fillId="5"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11" fillId="10" borderId="1" xfId="0" applyFont="1" applyFill="1" applyBorder="1" applyAlignment="1">
      <alignment horizontal="left" vertical="center" wrapText="1"/>
    </xf>
    <xf numFmtId="164" fontId="11" fillId="10" borderId="1" xfId="0" applyNumberFormat="1" applyFont="1" applyFill="1" applyBorder="1" applyAlignment="1">
      <alignment horizontal="center" vertical="center" wrapText="1"/>
    </xf>
    <xf numFmtId="164" fontId="11" fillId="10" borderId="1" xfId="0" applyNumberFormat="1" applyFont="1" applyFill="1" applyBorder="1" applyAlignment="1">
      <alignment horizontal="center" vertical="center" wrapText="1"/>
    </xf>
    <xf numFmtId="164" fontId="11" fillId="10" borderId="14" xfId="0" applyNumberFormat="1" applyFont="1" applyFill="1" applyBorder="1" applyAlignment="1">
      <alignment horizontal="center" vertical="center" wrapText="1"/>
    </xf>
    <xf numFmtId="164" fontId="11" fillId="10" borderId="6" xfId="0" applyNumberFormat="1" applyFont="1" applyFill="1" applyBorder="1" applyAlignment="1">
      <alignment horizontal="center" vertical="center" wrapText="1"/>
    </xf>
    <xf numFmtId="164" fontId="11" fillId="10" borderId="19" xfId="0" applyNumberFormat="1" applyFont="1" applyFill="1" applyBorder="1" applyAlignment="1">
      <alignment horizontal="center" vertical="center" wrapText="1"/>
    </xf>
    <xf numFmtId="0" fontId="11" fillId="10" borderId="0" xfId="0" applyFont="1" applyFill="1" applyAlignment="1">
      <alignment horizontal="center" vertical="center" wrapText="1"/>
    </xf>
    <xf numFmtId="0" fontId="9"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9" fillId="10" borderId="14" xfId="0" applyFont="1" applyFill="1" applyBorder="1" applyAlignment="1">
      <alignment horizontal="center" vertical="center"/>
    </xf>
    <xf numFmtId="0" fontId="9" fillId="10" borderId="15" xfId="0" applyFont="1" applyFill="1" applyBorder="1" applyAlignment="1">
      <alignment horizontal="center" vertical="center"/>
    </xf>
    <xf numFmtId="0" fontId="9" fillId="10" borderId="16" xfId="0" applyFont="1" applyFill="1" applyBorder="1" applyAlignment="1">
      <alignment horizontal="center" vertical="center"/>
    </xf>
    <xf numFmtId="0" fontId="9" fillId="10" borderId="14"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9" fillId="10" borderId="16"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cellXfs>
  <cellStyles count="4">
    <cellStyle name="Hipervínculo" xfId="1" builtinId="8"/>
    <cellStyle name="Hyperlink" xfId="2" xr:uid="{00000000-000B-0000-0000-000008000000}"/>
    <cellStyle name="Normal" xfId="0" builtinId="0"/>
    <cellStyle name="Porcentaje" xfId="3" builtinId="5"/>
  </cellStyles>
  <dxfs count="6">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17/10/relationships/person" Target="persons/person.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53672470751882"/>
          <c:y val="3.5214072319672191E-2"/>
          <c:w val="0.85873982629142964"/>
          <c:h val="0.60254831915191809"/>
        </c:manualLayout>
      </c:layout>
      <c:scatterChart>
        <c:scatterStyle val="lineMarker"/>
        <c:varyColors val="0"/>
        <c:ser>
          <c:idx val="0"/>
          <c:order val="0"/>
          <c:tx>
            <c:strRef>
              <c:f>'[2]3'!$B$2</c:f>
              <c:strCache>
                <c:ptCount val="1"/>
                <c:pt idx="0">
                  <c:v>#¡REF!</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'[2]3'!$C$2</c:f>
              <c:numCache>
                <c:formatCode>General</c:formatCode>
                <c:ptCount val="1"/>
                <c:pt idx="0">
                  <c:v>0</c:v>
                </c:pt>
              </c:numCache>
            </c:numRef>
          </c:xVal>
          <c:yVal>
            <c:numRef>
              <c:f>'[2]3'!$D$2</c:f>
              <c:numCache>
                <c:formatCode>General</c:formatCode>
                <c:ptCount val="1"/>
                <c:pt idx="0">
                  <c:v>0</c:v>
                </c:pt>
              </c:numCache>
            </c:numRef>
          </c:yVal>
          <c:smooth val="0"/>
          <c:extLst>
            <c:ext xmlns:c16="http://schemas.microsoft.com/office/drawing/2014/chart" uri="{C3380CC4-5D6E-409C-BE32-E72D297353CC}">
              <c16:uniqueId val="{0000000B-935F-4F60-A3D4-6C37B11F721D}"/>
            </c:ext>
          </c:extLst>
        </c:ser>
        <c:ser>
          <c:idx val="1"/>
          <c:order val="1"/>
          <c:tx>
            <c:strRef>
              <c:f>'[2]3'!$B$3</c:f>
              <c:strCache>
                <c:ptCount val="1"/>
                <c:pt idx="0">
                  <c:v>#¡REF!</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0"/>
          </c:trendline>
          <c:xVal>
            <c:numRef>
              <c:f>'[2]3'!$C$3</c:f>
              <c:numCache>
                <c:formatCode>General</c:formatCode>
                <c:ptCount val="1"/>
                <c:pt idx="0">
                  <c:v>0</c:v>
                </c:pt>
              </c:numCache>
            </c:numRef>
          </c:xVal>
          <c:yVal>
            <c:numRef>
              <c:f>'[2]3'!$D$3</c:f>
              <c:numCache>
                <c:formatCode>General</c:formatCode>
                <c:ptCount val="1"/>
                <c:pt idx="0">
                  <c:v>0</c:v>
                </c:pt>
              </c:numCache>
            </c:numRef>
          </c:yVal>
          <c:smooth val="0"/>
          <c:extLst>
            <c:ext xmlns:c16="http://schemas.microsoft.com/office/drawing/2014/chart" uri="{C3380CC4-5D6E-409C-BE32-E72D297353CC}">
              <c16:uniqueId val="{0000000C-935F-4F60-A3D4-6C37B11F721D}"/>
            </c:ext>
          </c:extLst>
        </c:ser>
        <c:ser>
          <c:idx val="2"/>
          <c:order val="2"/>
          <c:tx>
            <c:strRef>
              <c:f>'[2]3'!$B$4</c:f>
              <c:strCache>
                <c:ptCount val="1"/>
                <c:pt idx="0">
                  <c:v>#¡REF!</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0"/>
          </c:trendline>
          <c:xVal>
            <c:numRef>
              <c:f>'[2]3'!$C$4</c:f>
              <c:numCache>
                <c:formatCode>General</c:formatCode>
                <c:ptCount val="1"/>
                <c:pt idx="0">
                  <c:v>0</c:v>
                </c:pt>
              </c:numCache>
            </c:numRef>
          </c:xVal>
          <c:yVal>
            <c:numRef>
              <c:f>'[2]3'!$D$4</c:f>
              <c:numCache>
                <c:formatCode>General</c:formatCode>
                <c:ptCount val="1"/>
                <c:pt idx="0">
                  <c:v>0</c:v>
                </c:pt>
              </c:numCache>
            </c:numRef>
          </c:yVal>
          <c:smooth val="0"/>
          <c:extLst>
            <c:ext xmlns:c16="http://schemas.microsoft.com/office/drawing/2014/chart" uri="{C3380CC4-5D6E-409C-BE32-E72D297353CC}">
              <c16:uniqueId val="{0000000D-935F-4F60-A3D4-6C37B11F721D}"/>
            </c:ext>
          </c:extLst>
        </c:ser>
        <c:ser>
          <c:idx val="3"/>
          <c:order val="3"/>
          <c:tx>
            <c:strRef>
              <c:f>'[2]3'!$B$5</c:f>
              <c:strCache>
                <c:ptCount val="1"/>
                <c:pt idx="0">
                  <c:v>#¡REF!</c:v>
                </c:pt>
              </c:strCache>
            </c:strRef>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0"/>
          </c:trendline>
          <c:xVal>
            <c:numRef>
              <c:f>'[2]3'!$C$5</c:f>
              <c:numCache>
                <c:formatCode>General</c:formatCode>
                <c:ptCount val="1"/>
                <c:pt idx="0">
                  <c:v>0</c:v>
                </c:pt>
              </c:numCache>
            </c:numRef>
          </c:xVal>
          <c:yVal>
            <c:numRef>
              <c:f>'[2]3'!$D$5</c:f>
              <c:numCache>
                <c:formatCode>General</c:formatCode>
                <c:ptCount val="1"/>
                <c:pt idx="0">
                  <c:v>0</c:v>
                </c:pt>
              </c:numCache>
            </c:numRef>
          </c:yVal>
          <c:smooth val="0"/>
          <c:extLst>
            <c:ext xmlns:c16="http://schemas.microsoft.com/office/drawing/2014/chart" uri="{C3380CC4-5D6E-409C-BE32-E72D297353CC}">
              <c16:uniqueId val="{0000000E-935F-4F60-A3D4-6C37B11F721D}"/>
            </c:ext>
          </c:extLst>
        </c:ser>
        <c:ser>
          <c:idx val="4"/>
          <c:order val="4"/>
          <c:tx>
            <c:strRef>
              <c:f>'[2]3'!$B$6</c:f>
              <c:strCache>
                <c:ptCount val="1"/>
                <c:pt idx="0">
                  <c:v>#¡REF!</c:v>
                </c:pt>
              </c:strCache>
            </c:strRef>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0"/>
          </c:trendline>
          <c:xVal>
            <c:numRef>
              <c:f>'[2]3'!$C$6</c:f>
              <c:numCache>
                <c:formatCode>General</c:formatCode>
                <c:ptCount val="1"/>
                <c:pt idx="0">
                  <c:v>0</c:v>
                </c:pt>
              </c:numCache>
            </c:numRef>
          </c:xVal>
          <c:yVal>
            <c:numRef>
              <c:f>'[2]3'!$D$6</c:f>
              <c:numCache>
                <c:formatCode>General</c:formatCode>
                <c:ptCount val="1"/>
                <c:pt idx="0">
                  <c:v>0</c:v>
                </c:pt>
              </c:numCache>
            </c:numRef>
          </c:yVal>
          <c:smooth val="0"/>
          <c:extLst>
            <c:ext xmlns:c16="http://schemas.microsoft.com/office/drawing/2014/chart" uri="{C3380CC4-5D6E-409C-BE32-E72D297353CC}">
              <c16:uniqueId val="{0000000F-935F-4F60-A3D4-6C37B11F721D}"/>
            </c:ext>
          </c:extLst>
        </c:ser>
        <c:ser>
          <c:idx val="5"/>
          <c:order val="5"/>
          <c:tx>
            <c:strRef>
              <c:f>'[2]3'!$B$7</c:f>
              <c:strCache>
                <c:ptCount val="1"/>
                <c:pt idx="0">
                  <c:v>#¡REF!</c:v>
                </c:pt>
              </c:strCache>
            </c:strRef>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0"/>
            <c:dispEq val="0"/>
          </c:trendline>
          <c:xVal>
            <c:numRef>
              <c:f>'[2]3'!$C$7</c:f>
              <c:numCache>
                <c:formatCode>General</c:formatCode>
                <c:ptCount val="1"/>
                <c:pt idx="0">
                  <c:v>0</c:v>
                </c:pt>
              </c:numCache>
            </c:numRef>
          </c:xVal>
          <c:yVal>
            <c:numRef>
              <c:f>'[2]3'!$D$7</c:f>
              <c:numCache>
                <c:formatCode>General</c:formatCode>
                <c:ptCount val="1"/>
                <c:pt idx="0">
                  <c:v>0</c:v>
                </c:pt>
              </c:numCache>
            </c:numRef>
          </c:yVal>
          <c:smooth val="0"/>
          <c:extLst>
            <c:ext xmlns:c16="http://schemas.microsoft.com/office/drawing/2014/chart" uri="{C3380CC4-5D6E-409C-BE32-E72D297353CC}">
              <c16:uniqueId val="{00000010-935F-4F60-A3D4-6C37B11F721D}"/>
            </c:ext>
          </c:extLst>
        </c:ser>
        <c:ser>
          <c:idx val="6"/>
          <c:order val="6"/>
          <c:tx>
            <c:strRef>
              <c:f>'[2]3'!$B$8</c:f>
              <c:strCache>
                <c:ptCount val="1"/>
                <c:pt idx="0">
                  <c:v>#¡REF!</c:v>
                </c:pt>
              </c:strCache>
            </c:strRef>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0"/>
            <c:dispEq val="0"/>
          </c:trendline>
          <c:xVal>
            <c:numRef>
              <c:f>'[2]3'!$C$8</c:f>
              <c:numCache>
                <c:formatCode>General</c:formatCode>
                <c:ptCount val="1"/>
                <c:pt idx="0">
                  <c:v>0</c:v>
                </c:pt>
              </c:numCache>
            </c:numRef>
          </c:xVal>
          <c:yVal>
            <c:numRef>
              <c:f>'[2]3'!$D$8</c:f>
              <c:numCache>
                <c:formatCode>General</c:formatCode>
                <c:ptCount val="1"/>
                <c:pt idx="0">
                  <c:v>0</c:v>
                </c:pt>
              </c:numCache>
            </c:numRef>
          </c:yVal>
          <c:smooth val="0"/>
          <c:extLst>
            <c:ext xmlns:c16="http://schemas.microsoft.com/office/drawing/2014/chart" uri="{C3380CC4-5D6E-409C-BE32-E72D297353CC}">
              <c16:uniqueId val="{00000011-935F-4F60-A3D4-6C37B11F721D}"/>
            </c:ext>
          </c:extLst>
        </c:ser>
        <c:ser>
          <c:idx val="7"/>
          <c:order val="7"/>
          <c:tx>
            <c:strRef>
              <c:f>'[2]3'!$B$9</c:f>
              <c:strCache>
                <c:ptCount val="1"/>
                <c:pt idx="0">
                  <c:v>#¡REF!</c:v>
                </c:pt>
              </c:strCache>
            </c:strRef>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0"/>
          </c:trendline>
          <c:xVal>
            <c:numRef>
              <c:f>'[2]3'!$C$9</c:f>
              <c:numCache>
                <c:formatCode>General</c:formatCode>
                <c:ptCount val="1"/>
                <c:pt idx="0">
                  <c:v>0</c:v>
                </c:pt>
              </c:numCache>
            </c:numRef>
          </c:xVal>
          <c:yVal>
            <c:numRef>
              <c:f>'[2]3'!$D$9</c:f>
              <c:numCache>
                <c:formatCode>General</c:formatCode>
                <c:ptCount val="1"/>
                <c:pt idx="0">
                  <c:v>0</c:v>
                </c:pt>
              </c:numCache>
            </c:numRef>
          </c:yVal>
          <c:smooth val="0"/>
          <c:extLst>
            <c:ext xmlns:c16="http://schemas.microsoft.com/office/drawing/2014/chart" uri="{C3380CC4-5D6E-409C-BE32-E72D297353CC}">
              <c16:uniqueId val="{00000012-935F-4F60-A3D4-6C37B11F721D}"/>
            </c:ext>
          </c:extLst>
        </c:ser>
        <c:ser>
          <c:idx val="8"/>
          <c:order val="8"/>
          <c:tx>
            <c:strRef>
              <c:f>'[2]3'!$B$10</c:f>
              <c:strCache>
                <c:ptCount val="1"/>
                <c:pt idx="0">
                  <c:v>#¡REF!</c:v>
                </c:pt>
              </c:strCache>
            </c:strRef>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trendline>
            <c:spPr>
              <a:ln w="19050" cap="rnd">
                <a:solidFill>
                  <a:schemeClr val="accent3">
                    <a:lumMod val="60000"/>
                  </a:schemeClr>
                </a:solidFill>
                <a:prstDash val="sysDot"/>
              </a:ln>
              <a:effectLst/>
            </c:spPr>
            <c:trendlineType val="linear"/>
            <c:dispRSqr val="0"/>
            <c:dispEq val="0"/>
          </c:trendline>
          <c:xVal>
            <c:numRef>
              <c:f>'[2]3'!$C$10</c:f>
              <c:numCache>
                <c:formatCode>General</c:formatCode>
                <c:ptCount val="1"/>
                <c:pt idx="0">
                  <c:v>0</c:v>
                </c:pt>
              </c:numCache>
            </c:numRef>
          </c:xVal>
          <c:yVal>
            <c:numRef>
              <c:f>'[2]3'!$D$10</c:f>
              <c:numCache>
                <c:formatCode>General</c:formatCode>
                <c:ptCount val="1"/>
                <c:pt idx="0">
                  <c:v>0</c:v>
                </c:pt>
              </c:numCache>
            </c:numRef>
          </c:yVal>
          <c:smooth val="0"/>
          <c:extLst>
            <c:ext xmlns:c16="http://schemas.microsoft.com/office/drawing/2014/chart" uri="{C3380CC4-5D6E-409C-BE32-E72D297353CC}">
              <c16:uniqueId val="{00000013-935F-4F60-A3D4-6C37B11F721D}"/>
            </c:ext>
          </c:extLst>
        </c:ser>
        <c:ser>
          <c:idx val="9"/>
          <c:order val="9"/>
          <c:tx>
            <c:strRef>
              <c:f>'[2]3'!$B$11</c:f>
              <c:strCache>
                <c:ptCount val="1"/>
                <c:pt idx="0">
                  <c:v>#¡REF!</c:v>
                </c:pt>
              </c:strCache>
            </c:strRef>
          </c:tx>
          <c:spPr>
            <a:ln w="25400" cap="rnd">
              <a:noFill/>
              <a:round/>
            </a:ln>
            <a:effectLst/>
          </c:spPr>
          <c:marker>
            <c:symbol val="circle"/>
            <c:size val="5"/>
            <c:spPr>
              <a:solidFill>
                <a:schemeClr val="accent4">
                  <a:lumMod val="60000"/>
                </a:schemeClr>
              </a:solidFill>
              <a:ln w="9525">
                <a:solidFill>
                  <a:schemeClr val="accent4">
                    <a:lumMod val="60000"/>
                  </a:schemeClr>
                </a:solidFill>
              </a:ln>
              <a:effectLst/>
            </c:spPr>
          </c:marker>
          <c:trendline>
            <c:spPr>
              <a:ln w="19050" cap="rnd">
                <a:solidFill>
                  <a:schemeClr val="accent4">
                    <a:lumMod val="60000"/>
                  </a:schemeClr>
                </a:solidFill>
                <a:prstDash val="sysDot"/>
              </a:ln>
              <a:effectLst/>
            </c:spPr>
            <c:trendlineType val="linear"/>
            <c:dispRSqr val="0"/>
            <c:dispEq val="0"/>
          </c:trendline>
          <c:xVal>
            <c:numRef>
              <c:f>'[2]3'!$C$11</c:f>
              <c:numCache>
                <c:formatCode>General</c:formatCode>
                <c:ptCount val="1"/>
                <c:pt idx="0">
                  <c:v>0</c:v>
                </c:pt>
              </c:numCache>
            </c:numRef>
          </c:xVal>
          <c:yVal>
            <c:numRef>
              <c:f>'[2]3'!$D$11</c:f>
              <c:numCache>
                <c:formatCode>General</c:formatCode>
                <c:ptCount val="1"/>
                <c:pt idx="0">
                  <c:v>0</c:v>
                </c:pt>
              </c:numCache>
            </c:numRef>
          </c:yVal>
          <c:smooth val="0"/>
          <c:extLst>
            <c:ext xmlns:c16="http://schemas.microsoft.com/office/drawing/2014/chart" uri="{C3380CC4-5D6E-409C-BE32-E72D297353CC}">
              <c16:uniqueId val="{00000014-935F-4F60-A3D4-6C37B11F721D}"/>
            </c:ext>
          </c:extLst>
        </c:ser>
        <c:ser>
          <c:idx val="10"/>
          <c:order val="10"/>
          <c:tx>
            <c:strRef>
              <c:f>'[2]3'!$B$12</c:f>
              <c:strCache>
                <c:ptCount val="1"/>
                <c:pt idx="0">
                  <c:v>#¡REF!</c:v>
                </c:pt>
              </c:strCache>
            </c:strRef>
          </c:tx>
          <c:spPr>
            <a:ln w="25400" cap="rnd">
              <a:noFill/>
              <a:round/>
            </a:ln>
            <a:effectLst/>
          </c:spPr>
          <c:marker>
            <c:symbol val="circle"/>
            <c:size val="5"/>
            <c:spPr>
              <a:solidFill>
                <a:schemeClr val="accent5">
                  <a:lumMod val="60000"/>
                </a:schemeClr>
              </a:solidFill>
              <a:ln w="9525">
                <a:solidFill>
                  <a:schemeClr val="accent5">
                    <a:lumMod val="60000"/>
                  </a:schemeClr>
                </a:solidFill>
              </a:ln>
              <a:effectLst/>
            </c:spPr>
          </c:marker>
          <c:trendline>
            <c:spPr>
              <a:ln w="19050" cap="rnd">
                <a:solidFill>
                  <a:schemeClr val="accent5">
                    <a:lumMod val="60000"/>
                  </a:schemeClr>
                </a:solidFill>
                <a:prstDash val="sysDot"/>
              </a:ln>
              <a:effectLst/>
            </c:spPr>
            <c:trendlineType val="linear"/>
            <c:dispRSqr val="0"/>
            <c:dispEq val="0"/>
          </c:trendline>
          <c:xVal>
            <c:numRef>
              <c:f>'[2]3'!$C$12</c:f>
              <c:numCache>
                <c:formatCode>General</c:formatCode>
                <c:ptCount val="1"/>
                <c:pt idx="0">
                  <c:v>0</c:v>
                </c:pt>
              </c:numCache>
            </c:numRef>
          </c:xVal>
          <c:yVal>
            <c:numRef>
              <c:f>'[2]3'!$D$12</c:f>
              <c:numCache>
                <c:formatCode>General</c:formatCode>
                <c:ptCount val="1"/>
                <c:pt idx="0">
                  <c:v>0</c:v>
                </c:pt>
              </c:numCache>
            </c:numRef>
          </c:yVal>
          <c:smooth val="0"/>
          <c:extLst>
            <c:ext xmlns:c16="http://schemas.microsoft.com/office/drawing/2014/chart" uri="{C3380CC4-5D6E-409C-BE32-E72D297353CC}">
              <c16:uniqueId val="{00000015-935F-4F60-A3D4-6C37B11F721D}"/>
            </c:ext>
          </c:extLst>
        </c:ser>
        <c:dLbls>
          <c:showLegendKey val="0"/>
          <c:showVal val="0"/>
          <c:showCatName val="0"/>
          <c:showSerName val="0"/>
          <c:showPercent val="0"/>
          <c:showBubbleSize val="0"/>
        </c:dLbls>
        <c:axId val="463788159"/>
        <c:axId val="463788575"/>
      </c:scatterChart>
      <c:valAx>
        <c:axId val="46378815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Nivel de riesgo del sector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3788575"/>
        <c:crosses val="autoZero"/>
        <c:crossBetween val="midCat"/>
      </c:valAx>
      <c:valAx>
        <c:axId val="46378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Exposición (ingresos)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3788159"/>
        <c:crosses val="autoZero"/>
        <c:crossBetween val="midCat"/>
      </c:valAx>
      <c:spPr>
        <a:noFill/>
        <a:ln>
          <a:noFill/>
        </a:ln>
        <a:effectLst/>
      </c:spPr>
    </c:plotArea>
    <c:legend>
      <c:legendPos val="b"/>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ayout>
        <c:manualLayout>
          <c:xMode val="edge"/>
          <c:yMode val="edge"/>
          <c:x val="0.10850211546900485"/>
          <c:y val="0.74469570705924948"/>
          <c:w val="0.85870554824180101"/>
          <c:h val="0.236096617130020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142875</xdr:colOff>
      <xdr:row>0</xdr:row>
      <xdr:rowOff>90486</xdr:rowOff>
    </xdr:from>
    <xdr:to>
      <xdr:col>13</xdr:col>
      <xdr:colOff>85725</xdr:colOff>
      <xdr:row>21</xdr:row>
      <xdr:rowOff>57150</xdr:rowOff>
    </xdr:to>
    <xdr:graphicFrame macro="">
      <xdr:nvGraphicFramePr>
        <xdr:cNvPr id="2" name="Gráfico 1">
          <a:extLst>
            <a:ext uri="{FF2B5EF4-FFF2-40B4-BE49-F238E27FC236}">
              <a16:creationId xmlns:a16="http://schemas.microsoft.com/office/drawing/2014/main" id="{E207784B-3496-482A-B675-8AE8C20BFA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333375</xdr:colOff>
      <xdr:row>1</xdr:row>
      <xdr:rowOff>47625</xdr:rowOff>
    </xdr:from>
    <xdr:to>
      <xdr:col>9</xdr:col>
      <xdr:colOff>352425</xdr:colOff>
      <xdr:row>13</xdr:row>
      <xdr:rowOff>152400</xdr:rowOff>
    </xdr:to>
    <xdr:cxnSp macro="">
      <xdr:nvCxnSpPr>
        <xdr:cNvPr id="4" name="Conector recto 3">
          <a:extLst>
            <a:ext uri="{FF2B5EF4-FFF2-40B4-BE49-F238E27FC236}">
              <a16:creationId xmlns:a16="http://schemas.microsoft.com/office/drawing/2014/main" id="{0114C4ED-C1C7-43CA-917B-EECEFF2B988B}"/>
            </a:ext>
          </a:extLst>
        </xdr:cNvPr>
        <xdr:cNvCxnSpPr/>
      </xdr:nvCxnSpPr>
      <xdr:spPr>
        <a:xfrm>
          <a:off x="8953500" y="238125"/>
          <a:ext cx="19050" cy="2390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7</xdr:row>
      <xdr:rowOff>85725</xdr:rowOff>
    </xdr:from>
    <xdr:to>
      <xdr:col>12</xdr:col>
      <xdr:colOff>638175</xdr:colOff>
      <xdr:row>7</xdr:row>
      <xdr:rowOff>104775</xdr:rowOff>
    </xdr:to>
    <xdr:cxnSp macro="">
      <xdr:nvCxnSpPr>
        <xdr:cNvPr id="6" name="Conector recto 5">
          <a:extLst>
            <a:ext uri="{FF2B5EF4-FFF2-40B4-BE49-F238E27FC236}">
              <a16:creationId xmlns:a16="http://schemas.microsoft.com/office/drawing/2014/main" id="{0F6A0AFB-8CE2-4BAA-9713-D8EA426A76E9}"/>
            </a:ext>
          </a:extLst>
        </xdr:cNvPr>
        <xdr:cNvCxnSpPr/>
      </xdr:nvCxnSpPr>
      <xdr:spPr>
        <a:xfrm>
          <a:off x="6362700" y="1419225"/>
          <a:ext cx="518160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Riegos%20de%20vulneraci&#243;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20Mapa%20de%20riesgo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oja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Isabel Cristina Plaza Chavarria" id="{5975A521-89C6-4F8F-87B6-5371A6956381}" userId="S::iplaza@gruposura.com.co::8386170d-192e-4fd6-ab05-375f2c5a434a" providerId="AD"/>
  <person displayName="Maria Laura Hinojosa Morales" id="{FD3F3503-DDA0-43E2-BCD4-79A3E827A9E7}" userId="S::marihimo@gruposura.com.co::63a69c5e-0c3d-44aa-81ef-ca8d3dbf259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 dT="2021-09-24T23:01:52.58" personId="{5975A521-89C6-4F8F-87B6-5371A6956381}" id="{6A758ED7-0069-4F3A-AA36-3CB0A3A0FE9F}">
    <text>Fabricación y el uso de productos inseguros debido al uso de componentes dañinos o mal funcionamiento del producto</text>
  </threadedComment>
  <threadedComment ref="L6" dT="2021-09-24T16:02:43.46" personId="{5975A521-89C6-4F8F-87B6-5371A6956381}" id="{14ABA3C3-8ED3-43D2-B8CD-793636AD28E3}">
    <text>Riesgos laborales</text>
  </threadedComment>
  <threadedComment ref="M6" dT="2021-09-24T16:02:43.46" personId="{5975A521-89C6-4F8F-87B6-5371A6956381}" id="{B83597F0-279B-47A0-AEF4-81A28C616842}">
    <text>Riesgos laborales</text>
  </threadedComment>
  <threadedComment ref="N6" dT="2021-09-24T16:05:52.53" personId="{5975A521-89C6-4F8F-87B6-5371A6956381}" id="{30520ACA-DB43-4CB2-B89D-5246A8A6126A}">
    <text>Riesgos laborales</text>
  </threadedComment>
  <threadedComment ref="L9" dT="2021-09-24T15:43:27.91" personId="{FD3F3503-DDA0-43E2-BCD4-79A3E827A9E7}" id="{9E175F75-0325-4A05-B5C8-4D4B634ED6D9}">
    <text>Los mineros son a menudo migrantes</text>
  </threadedComment>
  <threadedComment ref="M9" dT="2021-09-24T15:43:27.91" personId="{FD3F3503-DDA0-43E2-BCD4-79A3E827A9E7}" id="{55E8AF1B-3C8A-4702-889E-1B4CA12B71E6}">
    <text>Los mineros son a menudo migrantes</text>
  </threadedComment>
  <threadedComment ref="N9" dT="2021-09-24T16:08:01.65" personId="{5975A521-89C6-4F8F-87B6-5371A6956381}" id="{62B31332-D3FC-41AF-8DBD-20C479E8E821}">
    <text>Población migrante en la fuerza por la falta de habilidades locales</text>
  </threadedComment>
  <threadedComment ref="D10" dT="2021-09-24T17:13:57.60" personId="{5975A521-89C6-4F8F-87B6-5371A6956381}" id="{57A3EE50-9B4C-4146-A53D-F508E4E78B4B}">
    <text>Industria dominada por hombres</text>
  </threadedComment>
  <threadedComment ref="K10" dT="2021-09-24T15:45:37.93" personId="{5975A521-89C6-4F8F-87B6-5371A6956381}" id="{990F62F7-80AF-4933-B1BC-1DB0760115DD}">
    <text>Industria dominada por hombres</text>
  </threadedComment>
  <threadedComment ref="L10" dT="2021-09-24T15:45:29.72" personId="{5975A521-89C6-4F8F-87B6-5371A6956381}" id="{76785FE7-B021-4B61-95D5-AC41259FF233}">
    <text>Industria dominada por hombres</text>
  </threadedComment>
  <threadedComment ref="M10" dT="2021-09-24T15:45:29.72" personId="{5975A521-89C6-4F8F-87B6-5371A6956381}" id="{D76A013C-FB90-4A61-89FD-27AE21D83ACA}">
    <text>Industria dominada por hombres</text>
  </threadedComment>
  <threadedComment ref="L12" dT="2021-09-24T15:46:43.17" personId="{5975A521-89C6-4F8F-87B6-5371A6956381}" id="{7861F4BD-CD97-45AF-ADCF-CE67CC34F13A}">
    <text>En el pasado, este sector ha vulnerado el derecho de formar sindicatos</text>
  </threadedComment>
  <threadedComment ref="M12" dT="2021-09-24T15:46:43.17" personId="{5975A521-89C6-4F8F-87B6-5371A6956381}" id="{99BA6260-0E5B-4240-860E-BF8F0CEAB614}">
    <text>En el pasado, este sector ha vulnerado el derecho de formar sindicatos</text>
  </threadedComment>
  <threadedComment ref="E14" dT="2021-09-24T15:49:05.06" personId="{5975A521-89C6-4F8F-87B6-5371A6956381}" id="{88C3A9B9-EC6B-415E-8469-A62C81471097}">
    <text>Cuentan con seguridad privada o del gobierno</text>
  </threadedComment>
  <threadedComment ref="I14" dT="2021-09-24T17:41:31.42" personId="{5975A521-89C6-4F8F-87B6-5371A6956381}" id="{0FC5FB94-A7D1-4DA0-A00A-A3EEC787C441}">
    <text>En ocasiones falta formación del personal de seguridad sobre DDHH</text>
  </threadedComment>
  <threadedComment ref="K14" dT="2021-09-24T15:48:47.53" personId="{5975A521-89C6-4F8F-87B6-5371A6956381}" id="{BEA7C05A-E8D5-43F9-BECA-0C6C4D2140F1}">
    <text>Cuentan con seguridad privada o del gobierno</text>
  </threadedComment>
  <threadedComment ref="L14" dT="2021-09-24T15:48:41.17" personId="{5975A521-89C6-4F8F-87B6-5371A6956381}" id="{ACFAD7AD-55A1-46BB-8FD9-219C7D9C70AB}">
    <text>Cuentan con seguridad privada o del gobierno</text>
  </threadedComment>
  <threadedComment ref="M14" dT="2021-09-24T15:48:41.17" personId="{5975A521-89C6-4F8F-87B6-5371A6956381}" id="{F7704B61-E515-40A3-98A7-84CE60A68D2A}">
    <text>Cuentan con seguridad privada o del gobierno</text>
  </threadedComment>
  <threadedComment ref="N14" dT="2021-09-24T15:48:41.17" personId="{5975A521-89C6-4F8F-87B6-5371A6956381}" id="{B466BD6E-6797-4D1F-A082-FD5E900BA810}">
    <text>Ubicación en zonas de concflicto</text>
  </threadedComment>
  <threadedComment ref="J16" dT="2021-09-24T23:01:52.58" personId="{5975A521-89C6-4F8F-87B6-5371A6956381}" id="{814D7345-98A4-4AF6-ABAA-7EA77B5FD966}">
    <text>Fabricación y el uso de productos inseguros debido al uso de componentes dañinos o mal funcionamiento del producto</text>
  </threadedComment>
  <threadedComment ref="L16" dT="2021-09-24T16:16:27.36" personId="{5975A521-89C6-4F8F-87B6-5371A6956381}" id="{BC44887E-17EB-44EE-B208-6DA4F7E92E73}">
    <text>Amenaza la vida y la salud por la contaminación derivada de la actividad</text>
  </threadedComment>
  <threadedComment ref="M16" dT="2021-09-24T16:16:27.36" personId="{5975A521-89C6-4F8F-87B6-5371A6956381}" id="{A6FF743E-04FC-4A33-881C-C53F4B7114CA}">
    <text>Amenaza la vida y la salud por la contaminación derivada de la actividad</text>
  </threadedComment>
  <threadedComment ref="N16" dT="2021-09-24T16:16:14.58" personId="{5975A521-89C6-4F8F-87B6-5371A6956381}" id="{D6F50A19-39A2-45B9-BF6A-79DFD5EE4407}">
    <text>Amenaza la vida y la salud por la contaminación derivada de la actividad y sus respectivos desechos</text>
  </threadedComment>
  <threadedComment ref="N19" dT="2021-09-24T16:19:41.87" personId="{5975A521-89C6-4F8F-87B6-5371A6956381}" id="{C9F69542-0842-4F01-8691-328DDADEB9B4}">
    <text>Como consecuencia de la contratación de migrantes</text>
  </threadedComment>
  <threadedComment ref="J22" dT="2021-09-24T22:57:38.18" personId="{5975A521-89C6-4F8F-87B6-5371A6956381}" id="{3019941B-D9A6-4FB4-8211-A5BFA9F39AEC}">
    <text>Impacto ambiental derivado del uso de materias primas y residuos de sus cadenas de suministros</text>
  </threadedComment>
  <threadedComment ref="K24" dT="2021-09-24T16:22:58.86" personId="{5975A521-89C6-4F8F-87B6-5371A6956381}" id="{90D08D0D-9B14-4E4B-8947-D05065F17140}">
    <text>Por inversión en soft commodities y consecuencia de la corrupción</text>
  </threadedComment>
  <threadedComment ref="L24" dT="2021-09-24T16:21:57.54" personId="{5975A521-89C6-4F8F-87B6-5371A6956381}" id="{D0C378B4-69F2-47F5-BBB5-DC8244D39F6D}">
    <text>Afectación indirecta por corrupción</text>
  </threadedComment>
  <threadedComment ref="M24" dT="2021-09-24T16:21:57.54" personId="{5975A521-89C6-4F8F-87B6-5371A6956381}" id="{34E158D6-5BB2-42D1-86D7-3602BE02E314}">
    <text>Afectación indirecta por corrupción</text>
  </threadedComment>
  <threadedComment ref="N24" dT="2021-09-24T16:21:57.54" personId="{5975A521-89C6-4F8F-87B6-5371A6956381}" id="{798A7F2F-B044-4A5A-99A6-D0BF95B7ED0F}">
    <text>Afectación indirecta por corrupción</text>
  </threadedComment>
  <threadedComment ref="M25" dT="2021-09-24T15:59:47.28" personId="{5975A521-89C6-4F8F-87B6-5371A6956381}" id="{3149C961-F227-4F77-85CE-32B80A3E65AC}">
    <text>Minería informal en ocasiones está conectada con crimen organizado</text>
  </threadedComment>
  <threadedComment ref="N25" dT="2021-09-24T15:59:47.28" personId="{5975A521-89C6-4F8F-87B6-5371A6956381}" id="{5035238E-C923-464D-994E-0D690C615BF8}">
    <text>La extracción de petróleo y gas en ocasiones está conectada con crimen organizado</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ohchr.org/SP/NewsEvents/Pages/FinancialInstitutionsAndHR.aspx" TargetMode="External"/><Relationship Id="rId2" Type="http://schemas.openxmlformats.org/officeDocument/2006/relationships/hyperlink" Target="https://www.larepublica.co/economia/siga-aqui-la-publicacion-de-los-resultados-del-dane-del-pib-de-colombia-en-2020-3125471" TargetMode="External"/><Relationship Id="rId1" Type="http://schemas.openxmlformats.org/officeDocument/2006/relationships/hyperlink" Target="https://www.bcentral.cl/documents/33528/762418/CCNN_2020_II.pdf/631e2795-8874-7450-0ce8-31f282d46c74?t=1597716430970" TargetMode="External"/><Relationship Id="rId5" Type="http://schemas.openxmlformats.org/officeDocument/2006/relationships/printerSettings" Target="../printerSettings/printerSettings1.bin"/><Relationship Id="rId4" Type="http://schemas.openxmlformats.org/officeDocument/2006/relationships/hyperlink" Target="https://www.unepfi.org/humanrightstoolkit/agriculture.ph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126"/>
  <sheetViews>
    <sheetView zoomScale="85" zoomScaleNormal="85" workbookViewId="0">
      <pane ySplit="3" topLeftCell="A91" activePane="bottomLeft" state="frozen"/>
      <selection pane="bottomLeft" activeCell="C91" sqref="C91:C93"/>
    </sheetView>
  </sheetViews>
  <sheetFormatPr baseColWidth="10" defaultColWidth="9.1796875" defaultRowHeight="14" x14ac:dyDescent="0.35"/>
  <cols>
    <col min="1" max="1" width="22" style="14" customWidth="1"/>
    <col min="2" max="2" width="17.7265625" style="19" customWidth="1"/>
    <col min="3" max="3" width="92.26953125" style="14" customWidth="1"/>
    <col min="4" max="4" width="52.1796875" style="14" customWidth="1"/>
    <col min="5" max="6" width="9.1796875" style="14"/>
    <col min="7" max="7" width="24.7265625" style="14" customWidth="1"/>
    <col min="8" max="16384" width="9.1796875" style="14"/>
  </cols>
  <sheetData>
    <row r="1" spans="1:7" s="13" customFormat="1" x14ac:dyDescent="0.35">
      <c r="A1" s="90" t="s">
        <v>0</v>
      </c>
      <c r="B1" s="90"/>
      <c r="C1" s="90"/>
      <c r="D1" s="90"/>
    </row>
    <row r="2" spans="1:7" ht="14.25" customHeight="1" x14ac:dyDescent="0.35">
      <c r="A2" s="91" t="s">
        <v>1</v>
      </c>
      <c r="B2" s="91"/>
      <c r="C2" s="91"/>
      <c r="D2" s="91"/>
    </row>
    <row r="3" spans="1:7" x14ac:dyDescent="0.35">
      <c r="A3" s="5" t="s">
        <v>2</v>
      </c>
      <c r="B3" s="5" t="s">
        <v>3</v>
      </c>
      <c r="C3" s="5" t="s">
        <v>4</v>
      </c>
      <c r="D3" s="5" t="s">
        <v>5</v>
      </c>
    </row>
    <row r="4" spans="1:7" ht="28" x14ac:dyDescent="0.35">
      <c r="A4" s="92" t="s">
        <v>6</v>
      </c>
      <c r="B4" s="89" t="s">
        <v>7</v>
      </c>
      <c r="C4" s="88" t="s">
        <v>8</v>
      </c>
      <c r="D4" s="7" t="s">
        <v>9</v>
      </c>
      <c r="F4" s="3"/>
      <c r="G4" s="16" t="s">
        <v>10</v>
      </c>
    </row>
    <row r="5" spans="1:7" x14ac:dyDescent="0.35">
      <c r="A5" s="92"/>
      <c r="B5" s="89"/>
      <c r="C5" s="88"/>
      <c r="D5" s="7" t="s">
        <v>11</v>
      </c>
      <c r="F5" s="11"/>
      <c r="G5" s="16" t="s">
        <v>12</v>
      </c>
    </row>
    <row r="6" spans="1:7" ht="42" x14ac:dyDescent="0.35">
      <c r="A6" s="92"/>
      <c r="B6" s="1" t="s">
        <v>13</v>
      </c>
      <c r="C6" s="7" t="s">
        <v>14</v>
      </c>
      <c r="D6" s="7" t="s">
        <v>15</v>
      </c>
      <c r="F6" s="4"/>
      <c r="G6" s="16" t="s">
        <v>16</v>
      </c>
    </row>
    <row r="7" spans="1:7" ht="70" x14ac:dyDescent="0.35">
      <c r="A7" s="92"/>
      <c r="B7" s="1" t="s">
        <v>17</v>
      </c>
      <c r="C7" s="7" t="s">
        <v>18</v>
      </c>
      <c r="D7" s="7" t="s">
        <v>15</v>
      </c>
    </row>
    <row r="8" spans="1:7" ht="18.75" customHeight="1" x14ac:dyDescent="0.35">
      <c r="A8" s="92"/>
      <c r="B8" s="89" t="s">
        <v>19</v>
      </c>
      <c r="C8" s="88" t="s">
        <v>20</v>
      </c>
      <c r="D8" s="7" t="s">
        <v>21</v>
      </c>
    </row>
    <row r="9" spans="1:7" ht="18.75" customHeight="1" x14ac:dyDescent="0.35">
      <c r="A9" s="92"/>
      <c r="B9" s="89"/>
      <c r="C9" s="88"/>
      <c r="D9" s="7" t="s">
        <v>22</v>
      </c>
    </row>
    <row r="10" spans="1:7" ht="18.75" customHeight="1" x14ac:dyDescent="0.35">
      <c r="A10" s="92"/>
      <c r="B10" s="89"/>
      <c r="C10" s="88"/>
      <c r="D10" s="7" t="s">
        <v>23</v>
      </c>
    </row>
    <row r="11" spans="1:7" ht="18.75" customHeight="1" x14ac:dyDescent="0.35">
      <c r="A11" s="92"/>
      <c r="B11" s="89"/>
      <c r="C11" s="88"/>
      <c r="D11" s="7" t="s">
        <v>24</v>
      </c>
    </row>
    <row r="12" spans="1:7" ht="40.5" customHeight="1" x14ac:dyDescent="0.35">
      <c r="A12" s="92"/>
      <c r="B12" s="89" t="s">
        <v>25</v>
      </c>
      <c r="C12" s="88" t="s">
        <v>26</v>
      </c>
      <c r="D12" s="7" t="s">
        <v>21</v>
      </c>
    </row>
    <row r="13" spans="1:7" ht="40.5" customHeight="1" x14ac:dyDescent="0.35">
      <c r="A13" s="92"/>
      <c r="B13" s="89"/>
      <c r="C13" s="88"/>
      <c r="D13" s="7" t="s">
        <v>22</v>
      </c>
    </row>
    <row r="14" spans="1:7" ht="70" x14ac:dyDescent="0.35">
      <c r="A14" s="92"/>
      <c r="B14" s="1" t="s">
        <v>27</v>
      </c>
      <c r="C14" s="6" t="s">
        <v>28</v>
      </c>
      <c r="D14" s="7" t="s">
        <v>23</v>
      </c>
    </row>
    <row r="15" spans="1:7" ht="70" x14ac:dyDescent="0.35">
      <c r="A15" s="92"/>
      <c r="B15" s="1" t="s">
        <v>29</v>
      </c>
      <c r="C15" s="6" t="s">
        <v>30</v>
      </c>
      <c r="D15" s="7" t="s">
        <v>31</v>
      </c>
    </row>
    <row r="16" spans="1:7" ht="70" x14ac:dyDescent="0.35">
      <c r="A16" s="92"/>
      <c r="B16" s="1" t="s">
        <v>32</v>
      </c>
      <c r="C16" s="6" t="s">
        <v>33</v>
      </c>
      <c r="D16" s="7" t="s">
        <v>34</v>
      </c>
    </row>
    <row r="17" spans="1:4" ht="32.25" customHeight="1" x14ac:dyDescent="0.35">
      <c r="A17" s="92"/>
      <c r="B17" s="89" t="s">
        <v>35</v>
      </c>
      <c r="C17" s="88" t="s">
        <v>36</v>
      </c>
      <c r="D17" s="7" t="s">
        <v>9</v>
      </c>
    </row>
    <row r="18" spans="1:4" ht="32.25" customHeight="1" x14ac:dyDescent="0.35">
      <c r="A18" s="92"/>
      <c r="B18" s="89"/>
      <c r="C18" s="88"/>
      <c r="D18" s="7" t="s">
        <v>37</v>
      </c>
    </row>
    <row r="19" spans="1:4" ht="31.5" customHeight="1" x14ac:dyDescent="0.35">
      <c r="A19" s="92"/>
      <c r="B19" s="89" t="s">
        <v>38</v>
      </c>
      <c r="C19" s="88" t="s">
        <v>39</v>
      </c>
      <c r="D19" s="7" t="s">
        <v>9</v>
      </c>
    </row>
    <row r="20" spans="1:4" ht="31.5" customHeight="1" x14ac:dyDescent="0.35">
      <c r="A20" s="92"/>
      <c r="B20" s="89"/>
      <c r="C20" s="88"/>
      <c r="D20" s="7" t="s">
        <v>37</v>
      </c>
    </row>
    <row r="21" spans="1:4" ht="55.5" customHeight="1" x14ac:dyDescent="0.35">
      <c r="A21" s="87" t="s">
        <v>40</v>
      </c>
      <c r="B21" s="89" t="s">
        <v>41</v>
      </c>
      <c r="C21" s="88" t="s">
        <v>42</v>
      </c>
      <c r="D21" s="7" t="s">
        <v>43</v>
      </c>
    </row>
    <row r="22" spans="1:4" ht="55.5" customHeight="1" x14ac:dyDescent="0.35">
      <c r="A22" s="87"/>
      <c r="B22" s="89"/>
      <c r="C22" s="88"/>
      <c r="D22" s="7" t="s">
        <v>23</v>
      </c>
    </row>
    <row r="23" spans="1:4" ht="28" x14ac:dyDescent="0.35">
      <c r="A23" s="87"/>
      <c r="B23" s="89" t="s">
        <v>44</v>
      </c>
      <c r="C23" s="88" t="s">
        <v>45</v>
      </c>
      <c r="D23" s="7" t="s">
        <v>46</v>
      </c>
    </row>
    <row r="24" spans="1:4" x14ac:dyDescent="0.35">
      <c r="A24" s="87"/>
      <c r="B24" s="89"/>
      <c r="C24" s="88"/>
      <c r="D24" s="7" t="s">
        <v>47</v>
      </c>
    </row>
    <row r="25" spans="1:4" x14ac:dyDescent="0.35">
      <c r="A25" s="87"/>
      <c r="B25" s="89"/>
      <c r="C25" s="88"/>
      <c r="D25" s="7" t="s">
        <v>48</v>
      </c>
    </row>
    <row r="26" spans="1:4" x14ac:dyDescent="0.35">
      <c r="A26" s="87"/>
      <c r="B26" s="89"/>
      <c r="C26" s="88"/>
      <c r="D26" s="7" t="s">
        <v>37</v>
      </c>
    </row>
    <row r="27" spans="1:4" x14ac:dyDescent="0.35">
      <c r="A27" s="87"/>
      <c r="B27" s="89"/>
      <c r="C27" s="88"/>
      <c r="D27" s="7" t="s">
        <v>49</v>
      </c>
    </row>
    <row r="28" spans="1:4" ht="28" x14ac:dyDescent="0.35">
      <c r="A28" s="87"/>
      <c r="B28" s="89" t="s">
        <v>50</v>
      </c>
      <c r="C28" s="88" t="s">
        <v>51</v>
      </c>
      <c r="D28" s="7" t="s">
        <v>46</v>
      </c>
    </row>
    <row r="29" spans="1:4" x14ac:dyDescent="0.35">
      <c r="A29" s="87"/>
      <c r="B29" s="89"/>
      <c r="C29" s="88"/>
      <c r="D29" s="7" t="s">
        <v>52</v>
      </c>
    </row>
    <row r="30" spans="1:4" x14ac:dyDescent="0.35">
      <c r="A30" s="87"/>
      <c r="B30" s="89"/>
      <c r="C30" s="88"/>
      <c r="D30" s="7" t="s">
        <v>53</v>
      </c>
    </row>
    <row r="31" spans="1:4" x14ac:dyDescent="0.35">
      <c r="A31" s="87"/>
      <c r="B31" s="89"/>
      <c r="C31" s="88"/>
      <c r="D31" s="7" t="s">
        <v>54</v>
      </c>
    </row>
    <row r="32" spans="1:4" x14ac:dyDescent="0.35">
      <c r="A32" s="87"/>
      <c r="B32" s="89"/>
      <c r="C32" s="88"/>
      <c r="D32" s="7" t="s">
        <v>55</v>
      </c>
    </row>
    <row r="33" spans="1:4" x14ac:dyDescent="0.35">
      <c r="A33" s="87"/>
      <c r="B33" s="89"/>
      <c r="C33" s="88"/>
      <c r="D33" s="7" t="s">
        <v>56</v>
      </c>
    </row>
    <row r="34" spans="1:4" x14ac:dyDescent="0.35">
      <c r="A34" s="87"/>
      <c r="B34" s="89"/>
      <c r="C34" s="88"/>
      <c r="D34" s="7" t="s">
        <v>57</v>
      </c>
    </row>
    <row r="35" spans="1:4" x14ac:dyDescent="0.35">
      <c r="A35" s="87"/>
      <c r="B35" s="89"/>
      <c r="C35" s="88"/>
      <c r="D35" s="7" t="s">
        <v>58</v>
      </c>
    </row>
    <row r="36" spans="1:4" x14ac:dyDescent="0.35">
      <c r="A36" s="87"/>
      <c r="B36" s="89"/>
      <c r="C36" s="88"/>
      <c r="D36" s="7" t="s">
        <v>59</v>
      </c>
    </row>
    <row r="37" spans="1:4" x14ac:dyDescent="0.35">
      <c r="A37" s="87"/>
      <c r="B37" s="89"/>
      <c r="C37" s="88"/>
      <c r="D37" s="7" t="s">
        <v>60</v>
      </c>
    </row>
    <row r="38" spans="1:4" ht="23.25" customHeight="1" x14ac:dyDescent="0.35">
      <c r="A38" s="87"/>
      <c r="B38" s="89" t="s">
        <v>61</v>
      </c>
      <c r="C38" s="88" t="s">
        <v>62</v>
      </c>
      <c r="D38" s="7" t="s">
        <v>52</v>
      </c>
    </row>
    <row r="39" spans="1:4" ht="23.25" customHeight="1" x14ac:dyDescent="0.35">
      <c r="A39" s="87"/>
      <c r="B39" s="89"/>
      <c r="C39" s="88"/>
      <c r="D39" s="7" t="s">
        <v>63</v>
      </c>
    </row>
    <row r="40" spans="1:4" ht="23.25" customHeight="1" x14ac:dyDescent="0.35">
      <c r="A40" s="87"/>
      <c r="B40" s="89"/>
      <c r="C40" s="88"/>
      <c r="D40" s="7" t="s">
        <v>64</v>
      </c>
    </row>
    <row r="41" spans="1:4" ht="23.25" customHeight="1" x14ac:dyDescent="0.35">
      <c r="A41" s="87"/>
      <c r="B41" s="89"/>
      <c r="C41" s="88"/>
      <c r="D41" s="7" t="s">
        <v>48</v>
      </c>
    </row>
    <row r="42" spans="1:4" ht="41.25" customHeight="1" x14ac:dyDescent="0.35">
      <c r="A42" s="87"/>
      <c r="B42" s="89" t="s">
        <v>65</v>
      </c>
      <c r="C42" s="88" t="s">
        <v>66</v>
      </c>
      <c r="D42" s="7" t="s">
        <v>22</v>
      </c>
    </row>
    <row r="43" spans="1:4" ht="41.25" customHeight="1" x14ac:dyDescent="0.35">
      <c r="A43" s="87"/>
      <c r="B43" s="89"/>
      <c r="C43" s="88"/>
      <c r="D43" s="7" t="s">
        <v>23</v>
      </c>
    </row>
    <row r="44" spans="1:4" ht="28" x14ac:dyDescent="0.35">
      <c r="A44" s="87"/>
      <c r="B44" s="1" t="s">
        <v>67</v>
      </c>
      <c r="C44" s="7" t="s">
        <v>68</v>
      </c>
      <c r="D44" s="7" t="s">
        <v>9</v>
      </c>
    </row>
    <row r="45" spans="1:4" ht="28" x14ac:dyDescent="0.35">
      <c r="A45" s="87"/>
      <c r="B45" s="89" t="s">
        <v>69</v>
      </c>
      <c r="C45" s="88" t="s">
        <v>70</v>
      </c>
      <c r="D45" s="7" t="s">
        <v>9</v>
      </c>
    </row>
    <row r="46" spans="1:4" x14ac:dyDescent="0.35">
      <c r="A46" s="87"/>
      <c r="B46" s="89"/>
      <c r="C46" s="88"/>
      <c r="D46" s="7" t="s">
        <v>34</v>
      </c>
    </row>
    <row r="47" spans="1:4" x14ac:dyDescent="0.35">
      <c r="A47" s="87"/>
      <c r="B47" s="89"/>
      <c r="C47" s="88"/>
      <c r="D47" s="7" t="s">
        <v>71</v>
      </c>
    </row>
    <row r="48" spans="1:4" x14ac:dyDescent="0.35">
      <c r="A48" s="87"/>
      <c r="B48" s="89"/>
      <c r="C48" s="88"/>
      <c r="D48" s="7" t="s">
        <v>72</v>
      </c>
    </row>
    <row r="49" spans="1:4" x14ac:dyDescent="0.35">
      <c r="A49" s="87"/>
      <c r="B49" s="89"/>
      <c r="C49" s="88"/>
      <c r="D49" s="7" t="s">
        <v>73</v>
      </c>
    </row>
    <row r="50" spans="1:4" x14ac:dyDescent="0.35">
      <c r="A50" s="87"/>
      <c r="B50" s="89"/>
      <c r="C50" s="88"/>
      <c r="D50" s="7" t="s">
        <v>74</v>
      </c>
    </row>
    <row r="51" spans="1:4" x14ac:dyDescent="0.35">
      <c r="A51" s="87"/>
      <c r="B51" s="89"/>
      <c r="C51" s="88"/>
      <c r="D51" s="7" t="s">
        <v>23</v>
      </c>
    </row>
    <row r="52" spans="1:4" x14ac:dyDescent="0.35">
      <c r="A52" s="87"/>
      <c r="B52" s="86" t="s">
        <v>19</v>
      </c>
      <c r="C52" s="85" t="s">
        <v>75</v>
      </c>
      <c r="D52" s="7" t="s">
        <v>21</v>
      </c>
    </row>
    <row r="53" spans="1:4" x14ac:dyDescent="0.35">
      <c r="A53" s="87"/>
      <c r="B53" s="86"/>
      <c r="C53" s="85"/>
      <c r="D53" s="7" t="s">
        <v>22</v>
      </c>
    </row>
    <row r="54" spans="1:4" x14ac:dyDescent="0.35">
      <c r="A54" s="87"/>
      <c r="B54" s="86"/>
      <c r="C54" s="85"/>
      <c r="D54" s="7" t="s">
        <v>23</v>
      </c>
    </row>
    <row r="55" spans="1:4" x14ac:dyDescent="0.35">
      <c r="A55" s="87"/>
      <c r="B55" s="86"/>
      <c r="C55" s="85"/>
      <c r="D55" s="7" t="s">
        <v>76</v>
      </c>
    </row>
    <row r="56" spans="1:4" ht="28" x14ac:dyDescent="0.35">
      <c r="A56" s="87"/>
      <c r="B56" s="86" t="s">
        <v>77</v>
      </c>
      <c r="C56" s="85" t="s">
        <v>78</v>
      </c>
      <c r="D56" s="7" t="s">
        <v>9</v>
      </c>
    </row>
    <row r="57" spans="1:4" ht="15.75" customHeight="1" x14ac:dyDescent="0.35">
      <c r="A57" s="87"/>
      <c r="B57" s="86"/>
      <c r="C57" s="85"/>
      <c r="D57" s="7" t="s">
        <v>47</v>
      </c>
    </row>
    <row r="58" spans="1:4" x14ac:dyDescent="0.35">
      <c r="A58" s="87"/>
      <c r="B58" s="86"/>
      <c r="C58" s="85"/>
      <c r="D58" s="7" t="s">
        <v>34</v>
      </c>
    </row>
    <row r="59" spans="1:4" x14ac:dyDescent="0.35">
      <c r="A59" s="87"/>
      <c r="B59" s="86"/>
      <c r="C59" s="85"/>
      <c r="D59" s="7" t="s">
        <v>79</v>
      </c>
    </row>
    <row r="60" spans="1:4" x14ac:dyDescent="0.35">
      <c r="A60" s="87"/>
      <c r="B60" s="86"/>
      <c r="C60" s="85"/>
      <c r="D60" s="7" t="s">
        <v>22</v>
      </c>
    </row>
    <row r="61" spans="1:4" x14ac:dyDescent="0.35">
      <c r="A61" s="87"/>
      <c r="B61" s="86"/>
      <c r="C61" s="85"/>
      <c r="D61" s="7" t="s">
        <v>80</v>
      </c>
    </row>
    <row r="62" spans="1:4" x14ac:dyDescent="0.35">
      <c r="A62" s="87"/>
      <c r="B62" s="86"/>
      <c r="C62" s="85"/>
      <c r="D62" s="7" t="s">
        <v>81</v>
      </c>
    </row>
    <row r="63" spans="1:4" x14ac:dyDescent="0.35">
      <c r="A63" s="87"/>
      <c r="B63" s="86"/>
      <c r="C63" s="85"/>
      <c r="D63" s="7" t="s">
        <v>23</v>
      </c>
    </row>
    <row r="64" spans="1:4" x14ac:dyDescent="0.35">
      <c r="A64" s="87"/>
      <c r="B64" s="86"/>
      <c r="C64" s="85"/>
      <c r="D64" s="7" t="s">
        <v>24</v>
      </c>
    </row>
    <row r="65" spans="1:4" x14ac:dyDescent="0.35">
      <c r="A65" s="87"/>
      <c r="B65" s="86"/>
      <c r="C65" s="85"/>
      <c r="D65" s="7" t="s">
        <v>82</v>
      </c>
    </row>
    <row r="66" spans="1:4" ht="42" x14ac:dyDescent="0.35">
      <c r="A66" s="87"/>
      <c r="B66" s="1" t="s">
        <v>83</v>
      </c>
      <c r="C66" s="7" t="s">
        <v>84</v>
      </c>
      <c r="D66" s="7" t="s">
        <v>21</v>
      </c>
    </row>
    <row r="67" spans="1:4" ht="56" x14ac:dyDescent="0.35">
      <c r="A67" s="87" t="s">
        <v>85</v>
      </c>
      <c r="B67" s="1" t="s">
        <v>86</v>
      </c>
      <c r="C67" s="7" t="s">
        <v>87</v>
      </c>
      <c r="D67" s="7" t="s">
        <v>88</v>
      </c>
    </row>
    <row r="68" spans="1:4" x14ac:dyDescent="0.35">
      <c r="A68" s="87"/>
      <c r="B68" s="86" t="s">
        <v>89</v>
      </c>
      <c r="C68" s="85" t="s">
        <v>90</v>
      </c>
      <c r="D68" s="7" t="s">
        <v>91</v>
      </c>
    </row>
    <row r="69" spans="1:4" ht="28" x14ac:dyDescent="0.35">
      <c r="A69" s="87"/>
      <c r="B69" s="86"/>
      <c r="C69" s="85"/>
      <c r="D69" s="7" t="s">
        <v>9</v>
      </c>
    </row>
    <row r="70" spans="1:4" x14ac:dyDescent="0.35">
      <c r="A70" s="87"/>
      <c r="B70" s="86"/>
      <c r="C70" s="85"/>
      <c r="D70" s="7" t="s">
        <v>47</v>
      </c>
    </row>
    <row r="71" spans="1:4" x14ac:dyDescent="0.35">
      <c r="A71" s="87"/>
      <c r="B71" s="86"/>
      <c r="C71" s="85"/>
      <c r="D71" s="7" t="s">
        <v>34</v>
      </c>
    </row>
    <row r="72" spans="1:4" x14ac:dyDescent="0.35">
      <c r="A72" s="87"/>
      <c r="B72" s="86"/>
      <c r="C72" s="85"/>
      <c r="D72" s="7" t="s">
        <v>92</v>
      </c>
    </row>
    <row r="73" spans="1:4" x14ac:dyDescent="0.35">
      <c r="A73" s="87"/>
      <c r="B73" s="86"/>
      <c r="C73" s="85"/>
      <c r="D73" s="7" t="s">
        <v>73</v>
      </c>
    </row>
    <row r="74" spans="1:4" x14ac:dyDescent="0.35">
      <c r="A74" s="87"/>
      <c r="B74" s="86"/>
      <c r="C74" s="85"/>
      <c r="D74" s="7" t="s">
        <v>74</v>
      </c>
    </row>
    <row r="75" spans="1:4" ht="55.5" customHeight="1" x14ac:dyDescent="0.35">
      <c r="A75" s="87"/>
      <c r="B75" s="86" t="s">
        <v>93</v>
      </c>
      <c r="C75" s="85" t="s">
        <v>94</v>
      </c>
      <c r="D75" s="7" t="s">
        <v>43</v>
      </c>
    </row>
    <row r="76" spans="1:4" x14ac:dyDescent="0.35">
      <c r="A76" s="87"/>
      <c r="B76" s="86"/>
      <c r="C76" s="85"/>
      <c r="D76" s="7" t="s">
        <v>34</v>
      </c>
    </row>
    <row r="77" spans="1:4" x14ac:dyDescent="0.35">
      <c r="A77" s="87"/>
      <c r="B77" s="86"/>
      <c r="C77" s="85"/>
      <c r="D77" s="7" t="s">
        <v>92</v>
      </c>
    </row>
    <row r="78" spans="1:4" ht="70" x14ac:dyDescent="0.35">
      <c r="A78" s="87"/>
      <c r="B78" s="1" t="s">
        <v>95</v>
      </c>
      <c r="C78" s="7" t="s">
        <v>96</v>
      </c>
      <c r="D78" s="7" t="s">
        <v>73</v>
      </c>
    </row>
    <row r="79" spans="1:4" ht="70" x14ac:dyDescent="0.35">
      <c r="A79" s="87"/>
      <c r="B79" s="1" t="s">
        <v>97</v>
      </c>
      <c r="C79" s="7" t="s">
        <v>98</v>
      </c>
      <c r="D79" s="7" t="s">
        <v>99</v>
      </c>
    </row>
    <row r="80" spans="1:4" ht="29.25" customHeight="1" x14ac:dyDescent="0.35">
      <c r="A80" s="87"/>
      <c r="B80" s="86" t="s">
        <v>100</v>
      </c>
      <c r="C80" s="85" t="s">
        <v>101</v>
      </c>
      <c r="D80" s="7" t="s">
        <v>9</v>
      </c>
    </row>
    <row r="81" spans="1:7" ht="29.25" customHeight="1" x14ac:dyDescent="0.35">
      <c r="A81" s="87"/>
      <c r="B81" s="86"/>
      <c r="C81" s="85"/>
      <c r="D81" s="7" t="s">
        <v>73</v>
      </c>
    </row>
    <row r="82" spans="1:7" ht="42" customHeight="1" x14ac:dyDescent="0.35">
      <c r="A82" s="87"/>
      <c r="B82" s="86" t="s">
        <v>102</v>
      </c>
      <c r="C82" s="85" t="s">
        <v>103</v>
      </c>
      <c r="D82" s="7" t="s">
        <v>43</v>
      </c>
    </row>
    <row r="83" spans="1:7" ht="42" customHeight="1" x14ac:dyDescent="0.35">
      <c r="A83" s="87"/>
      <c r="B83" s="86"/>
      <c r="C83" s="85"/>
      <c r="D83" s="7" t="s">
        <v>63</v>
      </c>
    </row>
    <row r="84" spans="1:7" x14ac:dyDescent="0.35">
      <c r="A84" s="87"/>
      <c r="B84" s="86" t="s">
        <v>104</v>
      </c>
      <c r="C84" s="85" t="s">
        <v>105</v>
      </c>
      <c r="D84" s="7" t="s">
        <v>106</v>
      </c>
    </row>
    <row r="85" spans="1:7" x14ac:dyDescent="0.35">
      <c r="A85" s="87"/>
      <c r="B85" s="86"/>
      <c r="C85" s="85"/>
      <c r="D85" s="7" t="s">
        <v>31</v>
      </c>
    </row>
    <row r="86" spans="1:7" x14ac:dyDescent="0.35">
      <c r="A86" s="87"/>
      <c r="B86" s="86"/>
      <c r="C86" s="85"/>
      <c r="D86" s="7" t="s">
        <v>22</v>
      </c>
    </row>
    <row r="87" spans="1:7" x14ac:dyDescent="0.35">
      <c r="A87" s="87"/>
      <c r="B87" s="86"/>
      <c r="C87" s="85"/>
      <c r="D87" s="7" t="s">
        <v>58</v>
      </c>
    </row>
    <row r="88" spans="1:7" ht="42" x14ac:dyDescent="0.35">
      <c r="A88" s="87"/>
      <c r="B88" s="1" t="s">
        <v>107</v>
      </c>
      <c r="C88" s="7" t="s">
        <v>108</v>
      </c>
      <c r="D88" s="7" t="s">
        <v>106</v>
      </c>
    </row>
    <row r="89" spans="1:7" ht="44.25" customHeight="1" x14ac:dyDescent="0.35">
      <c r="A89" s="87"/>
      <c r="B89" s="86" t="s">
        <v>19</v>
      </c>
      <c r="C89" s="85" t="s">
        <v>109</v>
      </c>
      <c r="D89" s="7" t="s">
        <v>110</v>
      </c>
    </row>
    <row r="90" spans="1:7" ht="44.25" customHeight="1" x14ac:dyDescent="0.35">
      <c r="A90" s="87"/>
      <c r="B90" s="86"/>
      <c r="C90" s="85"/>
      <c r="D90" s="7" t="s">
        <v>111</v>
      </c>
    </row>
    <row r="91" spans="1:7" ht="24.75" customHeight="1" x14ac:dyDescent="0.35">
      <c r="A91" s="76" t="s">
        <v>112</v>
      </c>
      <c r="B91" s="81" t="s">
        <v>113</v>
      </c>
      <c r="C91" s="80" t="s">
        <v>114</v>
      </c>
      <c r="D91" s="75" t="s">
        <v>115</v>
      </c>
    </row>
    <row r="92" spans="1:7" ht="24.75" customHeight="1" x14ac:dyDescent="0.35">
      <c r="A92" s="76"/>
      <c r="B92" s="81"/>
      <c r="C92" s="80"/>
      <c r="D92" s="77"/>
    </row>
    <row r="93" spans="1:7" ht="24.75" customHeight="1" x14ac:dyDescent="0.35">
      <c r="A93" s="76"/>
      <c r="B93" s="81"/>
      <c r="C93" s="80"/>
      <c r="D93" s="78"/>
    </row>
    <row r="94" spans="1:7" ht="42" x14ac:dyDescent="0.3">
      <c r="A94" s="76"/>
      <c r="B94" s="10" t="s">
        <v>116</v>
      </c>
      <c r="C94" s="9" t="s">
        <v>117</v>
      </c>
      <c r="D94" s="8" t="s">
        <v>118</v>
      </c>
      <c r="G94" s="15"/>
    </row>
    <row r="95" spans="1:7" ht="30" customHeight="1" x14ac:dyDescent="0.35">
      <c r="A95" s="76"/>
      <c r="B95" s="81" t="s">
        <v>119</v>
      </c>
      <c r="C95" s="74" t="s">
        <v>120</v>
      </c>
      <c r="D95" s="75" t="s">
        <v>121</v>
      </c>
      <c r="G95" s="17"/>
    </row>
    <row r="96" spans="1:7" ht="15.75" customHeight="1" x14ac:dyDescent="0.35">
      <c r="A96" s="76"/>
      <c r="B96" s="81"/>
      <c r="C96" s="74"/>
      <c r="D96" s="77"/>
      <c r="G96" s="15"/>
    </row>
    <row r="97" spans="1:4" x14ac:dyDescent="0.35">
      <c r="A97" s="76"/>
      <c r="B97" s="81"/>
      <c r="C97" s="74"/>
      <c r="D97" s="78"/>
    </row>
    <row r="98" spans="1:4" ht="47.25" customHeight="1" x14ac:dyDescent="0.35">
      <c r="A98" s="76"/>
      <c r="B98" s="81" t="s">
        <v>122</v>
      </c>
      <c r="C98" s="74" t="s">
        <v>123</v>
      </c>
      <c r="D98" s="75" t="s">
        <v>124</v>
      </c>
    </row>
    <row r="99" spans="1:4" ht="15" customHeight="1" x14ac:dyDescent="0.35">
      <c r="A99" s="76"/>
      <c r="B99" s="81"/>
      <c r="C99" s="74"/>
      <c r="D99" s="77"/>
    </row>
    <row r="100" spans="1:4" x14ac:dyDescent="0.35">
      <c r="A100" s="76"/>
      <c r="B100" s="81"/>
      <c r="C100" s="74"/>
      <c r="D100" s="79"/>
    </row>
    <row r="101" spans="1:4" ht="15.75" customHeight="1" x14ac:dyDescent="0.35">
      <c r="A101" s="76"/>
      <c r="B101" s="84" t="s">
        <v>125</v>
      </c>
      <c r="C101" s="80" t="s">
        <v>126</v>
      </c>
      <c r="D101" s="74" t="s">
        <v>127</v>
      </c>
    </row>
    <row r="102" spans="1:4" ht="15.75" customHeight="1" x14ac:dyDescent="0.35">
      <c r="A102" s="76"/>
      <c r="B102" s="84"/>
      <c r="C102" s="80"/>
      <c r="D102" s="74"/>
    </row>
    <row r="103" spans="1:4" ht="15.75" customHeight="1" x14ac:dyDescent="0.35">
      <c r="A103" s="76"/>
      <c r="B103" s="84"/>
      <c r="C103" s="80"/>
      <c r="D103" s="74"/>
    </row>
    <row r="104" spans="1:4" ht="15.75" customHeight="1" x14ac:dyDescent="0.35">
      <c r="A104" s="76"/>
      <c r="B104" s="84"/>
      <c r="C104" s="80"/>
      <c r="D104" s="74"/>
    </row>
    <row r="105" spans="1:4" s="15" customFormat="1" ht="14.25" customHeight="1" x14ac:dyDescent="0.35">
      <c r="A105" s="76"/>
      <c r="B105" s="84"/>
      <c r="C105" s="80"/>
      <c r="D105" s="74"/>
    </row>
    <row r="106" spans="1:4" x14ac:dyDescent="0.35">
      <c r="A106" s="76"/>
      <c r="B106" s="84"/>
      <c r="C106" s="80"/>
      <c r="D106" s="74"/>
    </row>
    <row r="107" spans="1:4" x14ac:dyDescent="0.35">
      <c r="A107" s="76"/>
      <c r="B107" s="84"/>
      <c r="C107" s="80"/>
      <c r="D107" s="74"/>
    </row>
    <row r="108" spans="1:4" ht="15.75" customHeight="1" x14ac:dyDescent="0.35">
      <c r="A108" s="76"/>
      <c r="B108" s="82" t="s">
        <v>128</v>
      </c>
      <c r="C108" s="74" t="s">
        <v>129</v>
      </c>
      <c r="D108" s="74" t="s">
        <v>130</v>
      </c>
    </row>
    <row r="109" spans="1:4" ht="15" customHeight="1" x14ac:dyDescent="0.35">
      <c r="A109" s="76"/>
      <c r="B109" s="82"/>
      <c r="C109" s="74"/>
      <c r="D109" s="74"/>
    </row>
    <row r="110" spans="1:4" ht="15" customHeight="1" x14ac:dyDescent="0.35">
      <c r="A110" s="76"/>
      <c r="B110" s="83"/>
      <c r="C110" s="75"/>
      <c r="D110" s="75"/>
    </row>
    <row r="111" spans="1:4" x14ac:dyDescent="0.35">
      <c r="A111" s="12" t="s">
        <v>131</v>
      </c>
      <c r="B111" s="1"/>
      <c r="C111" s="7"/>
      <c r="D111" s="7"/>
    </row>
    <row r="112" spans="1:4" x14ac:dyDescent="0.35">
      <c r="A112" s="2" t="s">
        <v>132</v>
      </c>
      <c r="B112" s="1"/>
      <c r="C112" s="7"/>
      <c r="D112" s="7"/>
    </row>
    <row r="113" spans="1:4" x14ac:dyDescent="0.35">
      <c r="A113" s="2" t="s">
        <v>133</v>
      </c>
      <c r="B113" s="1"/>
      <c r="C113" s="7"/>
      <c r="D113" s="7"/>
    </row>
    <row r="117" spans="1:4" x14ac:dyDescent="0.35">
      <c r="A117" s="18" t="s">
        <v>134</v>
      </c>
    </row>
    <row r="118" spans="1:4" x14ac:dyDescent="0.35">
      <c r="A118" s="20" t="s">
        <v>135</v>
      </c>
    </row>
    <row r="119" spans="1:4" x14ac:dyDescent="0.35">
      <c r="A119" s="20" t="s">
        <v>136</v>
      </c>
    </row>
    <row r="124" spans="1:4" x14ac:dyDescent="0.35">
      <c r="A124" s="18" t="s">
        <v>137</v>
      </c>
    </row>
    <row r="125" spans="1:4" ht="14.5" x14ac:dyDescent="0.35">
      <c r="A125" s="21" t="s">
        <v>138</v>
      </c>
    </row>
    <row r="126" spans="1:4" ht="14.5" x14ac:dyDescent="0.35">
      <c r="A126" s="22" t="s">
        <v>139</v>
      </c>
    </row>
  </sheetData>
  <sheetProtection algorithmName="SHA-512" hashValue="+g+MSKx+eKul1jSmaK7Vy2q2FwUcTynuEvC+DCod2KbEPYNy4OF8KPE3C2hLqDWum9otydHcACBIbAAg+8TTXw==" saltValue="ix16Hu7u7VOQBye4wffWbQ==" spinCount="100000" sheet="1" objects="1" scenarios="1"/>
  <autoFilter ref="A3:D113" xr:uid="{00000000-0001-0000-0000-000000000000}"/>
  <mergeCells count="59">
    <mergeCell ref="A1:D1"/>
    <mergeCell ref="A2:D2"/>
    <mergeCell ref="B38:B41"/>
    <mergeCell ref="C19:C20"/>
    <mergeCell ref="B19:B20"/>
    <mergeCell ref="A4:A20"/>
    <mergeCell ref="C21:C22"/>
    <mergeCell ref="B21:B22"/>
    <mergeCell ref="C8:C11"/>
    <mergeCell ref="B8:B11"/>
    <mergeCell ref="C12:C13"/>
    <mergeCell ref="B12:B13"/>
    <mergeCell ref="C17:C18"/>
    <mergeCell ref="B17:B18"/>
    <mergeCell ref="B4:B5"/>
    <mergeCell ref="C4:C5"/>
    <mergeCell ref="C56:C65"/>
    <mergeCell ref="B56:B65"/>
    <mergeCell ref="A21:A66"/>
    <mergeCell ref="C68:C74"/>
    <mergeCell ref="B68:B74"/>
    <mergeCell ref="C42:C43"/>
    <mergeCell ref="B42:B43"/>
    <mergeCell ref="C45:C51"/>
    <mergeCell ref="B45:B51"/>
    <mergeCell ref="C52:C55"/>
    <mergeCell ref="B52:B55"/>
    <mergeCell ref="B23:B27"/>
    <mergeCell ref="C23:C27"/>
    <mergeCell ref="C28:C37"/>
    <mergeCell ref="B28:B37"/>
    <mergeCell ref="C38:C41"/>
    <mergeCell ref="C84:C87"/>
    <mergeCell ref="B84:B87"/>
    <mergeCell ref="C89:C90"/>
    <mergeCell ref="B89:B90"/>
    <mergeCell ref="A67:A90"/>
    <mergeCell ref="C75:C77"/>
    <mergeCell ref="B75:B77"/>
    <mergeCell ref="C80:C81"/>
    <mergeCell ref="B80:B81"/>
    <mergeCell ref="C82:C83"/>
    <mergeCell ref="B82:B83"/>
    <mergeCell ref="D108:D110"/>
    <mergeCell ref="A91:A110"/>
    <mergeCell ref="D91:D93"/>
    <mergeCell ref="D95:D97"/>
    <mergeCell ref="D98:D100"/>
    <mergeCell ref="D101:D107"/>
    <mergeCell ref="C91:C93"/>
    <mergeCell ref="B91:B93"/>
    <mergeCell ref="C108:C110"/>
    <mergeCell ref="B108:B110"/>
    <mergeCell ref="C101:C107"/>
    <mergeCell ref="B101:B107"/>
    <mergeCell ref="C98:C100"/>
    <mergeCell ref="B98:B100"/>
    <mergeCell ref="C95:C97"/>
    <mergeCell ref="B95:B97"/>
  </mergeCells>
  <hyperlinks>
    <hyperlink ref="A126" r:id="rId1" xr:uid="{D50CE98D-45E4-4FA6-864F-17557C4B26BC}"/>
    <hyperlink ref="A118" r:id="rId2" xr:uid="{810A9DC3-501E-4CA9-9AB0-FC40E25B9D2A}"/>
    <hyperlink ref="A119" r:id="rId3" xr:uid="{1767999C-66D3-4B0C-A8C5-B298ECC219A9}"/>
    <hyperlink ref="A125" r:id="rId4" xr:uid="{C1942AD3-DC02-416A-A6E8-D0A3531BE113}"/>
  </hyperlinks>
  <pageMargins left="0.7" right="0.7" top="0.75" bottom="0.75" header="0.3" footer="0.3"/>
  <pageSetup orientation="portrait" verticalDpi="599"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6B1A2-0C34-43A6-9CE0-409A666D13A5}">
  <sheetPr codeName="Hoja2"/>
  <dimension ref="A1:S36"/>
  <sheetViews>
    <sheetView tabSelected="1" zoomScale="80" zoomScaleNormal="80" workbookViewId="0">
      <pane xSplit="1" ySplit="4" topLeftCell="D5" activePane="bottomRight" state="frozen"/>
      <selection pane="topRight" activeCell="B1" sqref="B1"/>
      <selection pane="bottomLeft" activeCell="A3" sqref="A3"/>
      <selection pane="bottomRight" activeCell="E5" sqref="E5:E27"/>
    </sheetView>
  </sheetViews>
  <sheetFormatPr baseColWidth="10" defaultColWidth="10.81640625" defaultRowHeight="13" x14ac:dyDescent="0.35"/>
  <cols>
    <col min="1" max="1" width="43" style="33" bestFit="1" customWidth="1"/>
    <col min="2" max="3" width="19.81640625" style="33" hidden="1" customWidth="1"/>
    <col min="4" max="4" width="12.453125" style="38" customWidth="1"/>
    <col min="5" max="5" width="14.1796875" style="38" customWidth="1"/>
    <col min="6" max="6" width="14.26953125" style="38" bestFit="1" customWidth="1"/>
    <col min="7" max="7" width="15.81640625" style="38" bestFit="1" customWidth="1"/>
    <col min="8" max="8" width="9.453125" style="38" bestFit="1" customWidth="1"/>
    <col min="9" max="9" width="10.54296875" style="38" bestFit="1" customWidth="1"/>
    <col min="10" max="10" width="12.26953125" style="38" customWidth="1"/>
    <col min="11" max="11" width="12.453125" style="38" customWidth="1"/>
    <col min="12" max="12" width="14.54296875" style="38" customWidth="1"/>
    <col min="13" max="13" width="10.81640625" style="38" customWidth="1"/>
    <col min="14" max="14" width="7.453125" style="38" customWidth="1"/>
    <col min="15" max="15" width="17" style="38" customWidth="1"/>
    <col min="16" max="17" width="16" style="38" customWidth="1"/>
    <col min="18" max="18" width="9.81640625" style="33" customWidth="1"/>
    <col min="19" max="16384" width="10.81640625" style="33"/>
  </cols>
  <sheetData>
    <row r="1" spans="1:19" s="24" customFormat="1" ht="26" x14ac:dyDescent="0.35">
      <c r="A1" s="23"/>
      <c r="B1" s="23"/>
      <c r="C1" s="23"/>
      <c r="D1" s="93" t="s">
        <v>140</v>
      </c>
      <c r="E1" s="93"/>
      <c r="F1" s="43" t="s">
        <v>141</v>
      </c>
      <c r="G1" s="43" t="s">
        <v>85</v>
      </c>
      <c r="H1" s="93" t="s">
        <v>142</v>
      </c>
      <c r="I1" s="93"/>
      <c r="J1" s="43" t="s">
        <v>143</v>
      </c>
      <c r="K1" s="43" t="s">
        <v>6</v>
      </c>
      <c r="L1" s="43" t="s">
        <v>144</v>
      </c>
      <c r="M1" s="93" t="s">
        <v>145</v>
      </c>
      <c r="N1" s="94"/>
      <c r="O1" s="56" t="s">
        <v>146</v>
      </c>
      <c r="P1" s="66" t="s">
        <v>147</v>
      </c>
      <c r="Q1" s="56" t="s">
        <v>148</v>
      </c>
    </row>
    <row r="2" spans="1:19" s="101" customFormat="1" x14ac:dyDescent="0.35">
      <c r="A2" s="95" t="s">
        <v>149</v>
      </c>
      <c r="B2" s="95"/>
      <c r="C2" s="95"/>
      <c r="D2" s="96">
        <v>0.19189999999999999</v>
      </c>
      <c r="E2" s="96"/>
      <c r="F2" s="97">
        <v>0.1308</v>
      </c>
      <c r="G2" s="97">
        <v>5.6300000000000003E-2</v>
      </c>
      <c r="H2" s="96">
        <v>0.22500000000000001</v>
      </c>
      <c r="I2" s="96"/>
      <c r="J2" s="97">
        <v>7.3099999999999998E-2</v>
      </c>
      <c r="K2" s="97">
        <v>7.5700000000000003E-2</v>
      </c>
      <c r="L2" s="97">
        <v>4.9700000000000001E-2</v>
      </c>
      <c r="M2" s="96">
        <v>0.16600000000000001</v>
      </c>
      <c r="N2" s="98"/>
      <c r="O2" s="99">
        <v>1.49E-2</v>
      </c>
      <c r="P2" s="100">
        <v>1.37E-2</v>
      </c>
      <c r="Q2" s="99">
        <v>2.5999999999999999E-3</v>
      </c>
    </row>
    <row r="3" spans="1:19" s="101" customFormat="1" ht="26" x14ac:dyDescent="0.35">
      <c r="A3" s="95" t="s">
        <v>150</v>
      </c>
      <c r="B3" s="95" t="s">
        <v>151</v>
      </c>
      <c r="C3" s="95" t="s">
        <v>152</v>
      </c>
      <c r="D3" s="96">
        <v>0.153</v>
      </c>
      <c r="E3" s="96"/>
      <c r="F3" s="97">
        <v>4.0000000000000001E-3</v>
      </c>
      <c r="G3" s="97">
        <v>3.0000000000000001E-3</v>
      </c>
      <c r="H3" s="96">
        <v>4.0000000000000001E-3</v>
      </c>
      <c r="I3" s="96"/>
      <c r="J3" s="97">
        <v>1.0999999999999999E-2</v>
      </c>
      <c r="K3" s="97">
        <v>0.495</v>
      </c>
      <c r="L3" s="97">
        <v>1E-3</v>
      </c>
      <c r="M3" s="96">
        <v>8.4000000000000005E-2</v>
      </c>
      <c r="N3" s="98"/>
      <c r="O3" s="99"/>
      <c r="P3" s="100"/>
      <c r="Q3" s="99"/>
    </row>
    <row r="4" spans="1:19" s="27" customFormat="1" ht="52" x14ac:dyDescent="0.35">
      <c r="A4" s="25" t="s">
        <v>153</v>
      </c>
      <c r="B4" s="25"/>
      <c r="C4" s="25"/>
      <c r="D4" s="26" t="s">
        <v>154</v>
      </c>
      <c r="E4" s="26" t="s">
        <v>155</v>
      </c>
      <c r="F4" s="26" t="s">
        <v>156</v>
      </c>
      <c r="G4" s="26" t="s">
        <v>85</v>
      </c>
      <c r="H4" s="26" t="s">
        <v>112</v>
      </c>
      <c r="I4" s="26" t="s">
        <v>157</v>
      </c>
      <c r="J4" s="26" t="s">
        <v>143</v>
      </c>
      <c r="K4" s="26" t="s">
        <v>158</v>
      </c>
      <c r="L4" s="26" t="s">
        <v>159</v>
      </c>
      <c r="M4" s="26" t="s">
        <v>160</v>
      </c>
      <c r="N4" s="60" t="s">
        <v>161</v>
      </c>
      <c r="O4" s="57" t="s">
        <v>162</v>
      </c>
      <c r="P4" s="67" t="s">
        <v>163</v>
      </c>
      <c r="Q4" s="57" t="s">
        <v>164</v>
      </c>
    </row>
    <row r="5" spans="1:19" s="30" customFormat="1" x14ac:dyDescent="0.35">
      <c r="A5" s="28" t="s">
        <v>165</v>
      </c>
      <c r="B5" s="28"/>
      <c r="C5" s="28"/>
      <c r="D5" s="29"/>
      <c r="E5" s="29"/>
      <c r="F5" s="29"/>
      <c r="G5" s="29"/>
      <c r="H5" s="29"/>
      <c r="I5" s="29"/>
      <c r="J5" s="29"/>
      <c r="K5" s="29"/>
      <c r="L5" s="29"/>
      <c r="M5" s="29"/>
      <c r="N5" s="61"/>
      <c r="O5" s="63"/>
      <c r="P5" s="58"/>
      <c r="Q5" s="68"/>
    </row>
    <row r="6" spans="1:19" ht="26" x14ac:dyDescent="0.35">
      <c r="A6" s="31" t="s">
        <v>166</v>
      </c>
      <c r="B6" s="31"/>
      <c r="C6" s="31"/>
      <c r="D6" s="32" t="s">
        <v>167</v>
      </c>
      <c r="E6" s="32" t="s">
        <v>167</v>
      </c>
      <c r="F6" s="32" t="s">
        <v>167</v>
      </c>
      <c r="G6" s="32" t="s">
        <v>168</v>
      </c>
      <c r="H6" s="32" t="s">
        <v>167</v>
      </c>
      <c r="I6" s="32" t="s">
        <v>167</v>
      </c>
      <c r="J6" s="32" t="s">
        <v>167</v>
      </c>
      <c r="K6" s="32" t="s">
        <v>168</v>
      </c>
      <c r="L6" s="32" t="s">
        <v>167</v>
      </c>
      <c r="M6" s="32" t="s">
        <v>167</v>
      </c>
      <c r="N6" s="62" t="s">
        <v>167</v>
      </c>
      <c r="O6" s="64" t="s">
        <v>169</v>
      </c>
      <c r="P6" s="59" t="s">
        <v>167</v>
      </c>
      <c r="Q6" s="59" t="s">
        <v>167</v>
      </c>
      <c r="R6" s="38">
        <f t="shared" ref="R6:R14" si="0">COUNTIF(D6:N6,"Alto")+COUNTIF(D6:N6,"Medio")</f>
        <v>9</v>
      </c>
      <c r="S6" s="33" t="s">
        <v>166</v>
      </c>
    </row>
    <row r="7" spans="1:19" x14ac:dyDescent="0.35">
      <c r="A7" s="31" t="s">
        <v>170</v>
      </c>
      <c r="B7" s="31"/>
      <c r="C7" s="31"/>
      <c r="D7" s="32" t="s">
        <v>168</v>
      </c>
      <c r="E7" s="32" t="s">
        <v>168</v>
      </c>
      <c r="F7" s="32" t="s">
        <v>167</v>
      </c>
      <c r="G7" s="32" t="s">
        <v>167</v>
      </c>
      <c r="H7" s="32" t="s">
        <v>167</v>
      </c>
      <c r="I7" s="32" t="s">
        <v>167</v>
      </c>
      <c r="J7" s="32" t="s">
        <v>167</v>
      </c>
      <c r="K7" s="32" t="s">
        <v>169</v>
      </c>
      <c r="L7" s="32" t="s">
        <v>167</v>
      </c>
      <c r="M7" s="32" t="s">
        <v>167</v>
      </c>
      <c r="N7" s="62" t="s">
        <v>167</v>
      </c>
      <c r="O7" s="64" t="s">
        <v>169</v>
      </c>
      <c r="P7" s="59" t="s">
        <v>169</v>
      </c>
      <c r="Q7" s="59" t="s">
        <v>168</v>
      </c>
      <c r="R7" s="38">
        <f t="shared" si="0"/>
        <v>9</v>
      </c>
      <c r="S7" s="33" t="s">
        <v>170</v>
      </c>
    </row>
    <row r="8" spans="1:19" x14ac:dyDescent="0.35">
      <c r="A8" s="31" t="s">
        <v>171</v>
      </c>
      <c r="B8" s="31"/>
      <c r="C8" s="31"/>
      <c r="D8" s="32" t="s">
        <v>168</v>
      </c>
      <c r="E8" s="32" t="s">
        <v>168</v>
      </c>
      <c r="F8" s="32" t="s">
        <v>167</v>
      </c>
      <c r="G8" s="32" t="s">
        <v>168</v>
      </c>
      <c r="H8" s="32" t="s">
        <v>167</v>
      </c>
      <c r="I8" s="32" t="s">
        <v>167</v>
      </c>
      <c r="J8" s="32" t="s">
        <v>168</v>
      </c>
      <c r="K8" s="32" t="s">
        <v>168</v>
      </c>
      <c r="L8" s="32" t="s">
        <v>167</v>
      </c>
      <c r="M8" s="32" t="s">
        <v>167</v>
      </c>
      <c r="N8" s="62" t="s">
        <v>168</v>
      </c>
      <c r="O8" s="64" t="s">
        <v>169</v>
      </c>
      <c r="P8" s="59" t="s">
        <v>169</v>
      </c>
      <c r="Q8" s="59" t="s">
        <v>168</v>
      </c>
      <c r="R8" s="38">
        <f t="shared" si="0"/>
        <v>5</v>
      </c>
      <c r="S8" s="33" t="s">
        <v>171</v>
      </c>
    </row>
    <row r="9" spans="1:19" ht="26" x14ac:dyDescent="0.35">
      <c r="A9" s="31" t="s">
        <v>172</v>
      </c>
      <c r="B9" s="31"/>
      <c r="C9" s="31"/>
      <c r="D9" s="32" t="s">
        <v>167</v>
      </c>
      <c r="E9" s="32" t="s">
        <v>168</v>
      </c>
      <c r="F9" s="32" t="s">
        <v>169</v>
      </c>
      <c r="G9" s="32" t="s">
        <v>167</v>
      </c>
      <c r="H9" s="32" t="s">
        <v>168</v>
      </c>
      <c r="I9" s="32" t="s">
        <v>168</v>
      </c>
      <c r="J9" s="32" t="s">
        <v>168</v>
      </c>
      <c r="K9" s="32" t="s">
        <v>173</v>
      </c>
      <c r="L9" s="32" t="s">
        <v>169</v>
      </c>
      <c r="M9" s="32" t="s">
        <v>169</v>
      </c>
      <c r="N9" s="62" t="s">
        <v>167</v>
      </c>
      <c r="O9" s="64" t="s">
        <v>168</v>
      </c>
      <c r="P9" s="59" t="s">
        <v>169</v>
      </c>
      <c r="Q9" s="59" t="s">
        <v>169</v>
      </c>
      <c r="R9" s="38">
        <f t="shared" si="0"/>
        <v>6</v>
      </c>
      <c r="S9" s="33" t="s">
        <v>172</v>
      </c>
    </row>
    <row r="10" spans="1:19" x14ac:dyDescent="0.35">
      <c r="A10" s="31" t="s">
        <v>174</v>
      </c>
      <c r="B10" s="31"/>
      <c r="C10" s="31"/>
      <c r="D10" s="32" t="s">
        <v>167</v>
      </c>
      <c r="E10" s="32" t="s">
        <v>167</v>
      </c>
      <c r="F10" s="32" t="s">
        <v>167</v>
      </c>
      <c r="G10" s="32" t="s">
        <v>167</v>
      </c>
      <c r="H10" s="32" t="s">
        <v>168</v>
      </c>
      <c r="I10" s="32" t="s">
        <v>167</v>
      </c>
      <c r="J10" s="32" t="s">
        <v>167</v>
      </c>
      <c r="K10" s="32" t="s">
        <v>167</v>
      </c>
      <c r="L10" s="32" t="s">
        <v>167</v>
      </c>
      <c r="M10" s="32" t="s">
        <v>167</v>
      </c>
      <c r="N10" s="62" t="s">
        <v>167</v>
      </c>
      <c r="O10" s="64" t="s">
        <v>167</v>
      </c>
      <c r="P10" s="59" t="s">
        <v>168</v>
      </c>
      <c r="Q10" s="59" t="s">
        <v>168</v>
      </c>
      <c r="R10" s="38">
        <f t="shared" si="0"/>
        <v>10</v>
      </c>
      <c r="S10" s="33" t="s">
        <v>174</v>
      </c>
    </row>
    <row r="11" spans="1:19" x14ac:dyDescent="0.35">
      <c r="A11" s="31" t="s">
        <v>175</v>
      </c>
      <c r="B11" s="31"/>
      <c r="C11" s="31"/>
      <c r="D11" s="32" t="s">
        <v>168</v>
      </c>
      <c r="E11" s="32" t="s">
        <v>168</v>
      </c>
      <c r="F11" s="32" t="s">
        <v>168</v>
      </c>
      <c r="G11" s="32" t="s">
        <v>168</v>
      </c>
      <c r="H11" s="32" t="s">
        <v>168</v>
      </c>
      <c r="I11" s="32" t="s">
        <v>168</v>
      </c>
      <c r="J11" s="32" t="s">
        <v>168</v>
      </c>
      <c r="K11" s="32" t="s">
        <v>168</v>
      </c>
      <c r="L11" s="32" t="s">
        <v>168</v>
      </c>
      <c r="M11" s="32" t="s">
        <v>168</v>
      </c>
      <c r="N11" s="62" t="s">
        <v>168</v>
      </c>
      <c r="O11" s="64" t="s">
        <v>167</v>
      </c>
      <c r="P11" s="59" t="s">
        <v>168</v>
      </c>
      <c r="Q11" s="59" t="s">
        <v>168</v>
      </c>
      <c r="R11" s="38">
        <f t="shared" si="0"/>
        <v>0</v>
      </c>
    </row>
    <row r="12" spans="1:19" ht="26" x14ac:dyDescent="0.35">
      <c r="A12" s="31" t="s">
        <v>176</v>
      </c>
      <c r="B12" s="31"/>
      <c r="C12" s="31"/>
      <c r="D12" s="32" t="s">
        <v>167</v>
      </c>
      <c r="E12" s="32" t="s">
        <v>169</v>
      </c>
      <c r="F12" s="32" t="s">
        <v>168</v>
      </c>
      <c r="G12" s="32" t="s">
        <v>169</v>
      </c>
      <c r="H12" s="32" t="s">
        <v>168</v>
      </c>
      <c r="I12" s="32" t="s">
        <v>167</v>
      </c>
      <c r="J12" s="32" t="s">
        <v>168</v>
      </c>
      <c r="K12" s="32" t="s">
        <v>168</v>
      </c>
      <c r="L12" s="32" t="s">
        <v>167</v>
      </c>
      <c r="M12" s="32" t="s">
        <v>167</v>
      </c>
      <c r="N12" s="62" t="s">
        <v>168</v>
      </c>
      <c r="O12" s="64" t="s">
        <v>169</v>
      </c>
      <c r="P12" s="59" t="s">
        <v>168</v>
      </c>
      <c r="Q12" s="59" t="s">
        <v>168</v>
      </c>
      <c r="R12" s="38">
        <f t="shared" si="0"/>
        <v>6</v>
      </c>
      <c r="S12" s="33" t="s">
        <v>176</v>
      </c>
    </row>
    <row r="13" spans="1:19" x14ac:dyDescent="0.35">
      <c r="A13" s="31" t="s">
        <v>177</v>
      </c>
      <c r="B13" s="31"/>
      <c r="C13" s="31"/>
      <c r="D13" s="32" t="s">
        <v>168</v>
      </c>
      <c r="E13" s="32" t="s">
        <v>168</v>
      </c>
      <c r="F13" s="32" t="s">
        <v>168</v>
      </c>
      <c r="G13" s="32" t="s">
        <v>168</v>
      </c>
      <c r="H13" s="32" t="s">
        <v>168</v>
      </c>
      <c r="I13" s="32" t="s">
        <v>168</v>
      </c>
      <c r="J13" s="32" t="s">
        <v>168</v>
      </c>
      <c r="K13" s="32" t="s">
        <v>167</v>
      </c>
      <c r="L13" s="32" t="s">
        <v>168</v>
      </c>
      <c r="M13" s="32" t="s">
        <v>168</v>
      </c>
      <c r="N13" s="62" t="s">
        <v>168</v>
      </c>
      <c r="O13" s="64" t="s">
        <v>167</v>
      </c>
      <c r="P13" s="59" t="s">
        <v>168</v>
      </c>
      <c r="Q13" s="59" t="s">
        <v>168</v>
      </c>
      <c r="R13" s="38">
        <f t="shared" si="0"/>
        <v>1</v>
      </c>
    </row>
    <row r="14" spans="1:19" ht="26" x14ac:dyDescent="0.35">
      <c r="A14" s="31" t="s">
        <v>178</v>
      </c>
      <c r="B14" s="31"/>
      <c r="C14" s="31"/>
      <c r="D14" s="32" t="s">
        <v>168</v>
      </c>
      <c r="E14" s="32" t="s">
        <v>168</v>
      </c>
      <c r="F14" s="32" t="s">
        <v>169</v>
      </c>
      <c r="G14" s="32" t="s">
        <v>169</v>
      </c>
      <c r="H14" s="32" t="s">
        <v>168</v>
      </c>
      <c r="I14" s="32" t="s">
        <v>169</v>
      </c>
      <c r="J14" s="32" t="s">
        <v>167</v>
      </c>
      <c r="K14" s="32" t="s">
        <v>168</v>
      </c>
      <c r="L14" s="32" t="s">
        <v>168</v>
      </c>
      <c r="M14" s="32" t="s">
        <v>168</v>
      </c>
      <c r="N14" s="62" t="s">
        <v>167</v>
      </c>
      <c r="O14" s="64" t="s">
        <v>168</v>
      </c>
      <c r="P14" s="59" t="s">
        <v>168</v>
      </c>
      <c r="Q14" s="59" t="s">
        <v>168</v>
      </c>
      <c r="R14" s="38">
        <f t="shared" si="0"/>
        <v>5</v>
      </c>
      <c r="S14" s="33" t="s">
        <v>178</v>
      </c>
    </row>
    <row r="15" spans="1:19" s="30" customFormat="1" x14ac:dyDescent="0.35">
      <c r="A15" s="34" t="s">
        <v>179</v>
      </c>
      <c r="B15" s="34"/>
      <c r="C15" s="34"/>
      <c r="D15" s="29"/>
      <c r="E15" s="29"/>
      <c r="F15" s="29"/>
      <c r="G15" s="29"/>
      <c r="H15" s="29"/>
      <c r="I15" s="29"/>
      <c r="J15" s="29"/>
      <c r="K15" s="29"/>
      <c r="L15" s="29"/>
      <c r="M15" s="29"/>
      <c r="N15" s="61"/>
      <c r="O15" s="63"/>
      <c r="P15" s="58"/>
      <c r="Q15" s="58"/>
      <c r="R15" s="41"/>
    </row>
    <row r="16" spans="1:19" x14ac:dyDescent="0.35">
      <c r="A16" s="31" t="s">
        <v>180</v>
      </c>
      <c r="B16" s="31"/>
      <c r="C16" s="31"/>
      <c r="D16" s="32" t="s">
        <v>167</v>
      </c>
      <c r="E16" s="32" t="s">
        <v>167</v>
      </c>
      <c r="F16" s="32" t="s">
        <v>168</v>
      </c>
      <c r="G16" s="32" t="s">
        <v>168</v>
      </c>
      <c r="H16" s="32" t="s">
        <v>167</v>
      </c>
      <c r="I16" s="32" t="s">
        <v>168</v>
      </c>
      <c r="J16" s="32" t="s">
        <v>167</v>
      </c>
      <c r="K16" s="32" t="s">
        <v>168</v>
      </c>
      <c r="L16" s="32" t="s">
        <v>167</v>
      </c>
      <c r="M16" s="32" t="s">
        <v>167</v>
      </c>
      <c r="N16" s="62" t="s">
        <v>167</v>
      </c>
      <c r="O16" s="64" t="s">
        <v>169</v>
      </c>
      <c r="P16" s="59" t="s">
        <v>167</v>
      </c>
      <c r="Q16" s="59" t="s">
        <v>169</v>
      </c>
      <c r="R16" s="38">
        <f>COUNTIF(D16:N16,"Alto")+COUNTIF(D16:N16,"Medio")</f>
        <v>7</v>
      </c>
      <c r="S16" s="33" t="s">
        <v>180</v>
      </c>
    </row>
    <row r="17" spans="1:19" ht="39" x14ac:dyDescent="0.35">
      <c r="A17" s="31" t="s">
        <v>181</v>
      </c>
      <c r="B17" s="31"/>
      <c r="C17" s="31"/>
      <c r="D17" s="32" t="s">
        <v>167</v>
      </c>
      <c r="E17" s="32" t="s">
        <v>167</v>
      </c>
      <c r="F17" s="32" t="s">
        <v>169</v>
      </c>
      <c r="G17" s="32" t="s">
        <v>167</v>
      </c>
      <c r="H17" s="32" t="s">
        <v>167</v>
      </c>
      <c r="I17" s="32" t="s">
        <v>169</v>
      </c>
      <c r="J17" s="32" t="s">
        <v>168</v>
      </c>
      <c r="K17" s="32" t="s">
        <v>169</v>
      </c>
      <c r="L17" s="32" t="s">
        <v>167</v>
      </c>
      <c r="M17" s="32" t="s">
        <v>167</v>
      </c>
      <c r="N17" s="62" t="s">
        <v>167</v>
      </c>
      <c r="O17" s="64" t="s">
        <v>168</v>
      </c>
      <c r="P17" s="59" t="s">
        <v>169</v>
      </c>
      <c r="Q17" s="59" t="s">
        <v>169</v>
      </c>
      <c r="R17" s="38">
        <f>COUNTIF(D17:N17,"Alto")+COUNTIF(D17:N17,"Medio")</f>
        <v>10</v>
      </c>
      <c r="S17" s="33" t="s">
        <v>181</v>
      </c>
    </row>
    <row r="18" spans="1:19" x14ac:dyDescent="0.35">
      <c r="A18" s="31" t="s">
        <v>182</v>
      </c>
      <c r="B18" s="31"/>
      <c r="C18" s="31"/>
      <c r="D18" s="32" t="s">
        <v>168</v>
      </c>
      <c r="E18" s="32" t="s">
        <v>168</v>
      </c>
      <c r="F18" s="32" t="s">
        <v>169</v>
      </c>
      <c r="G18" s="32" t="s">
        <v>168</v>
      </c>
      <c r="H18" s="32" t="s">
        <v>168</v>
      </c>
      <c r="I18" s="32" t="s">
        <v>168</v>
      </c>
      <c r="J18" s="32" t="s">
        <v>168</v>
      </c>
      <c r="K18" s="32" t="s">
        <v>167</v>
      </c>
      <c r="L18" s="32" t="s">
        <v>168</v>
      </c>
      <c r="M18" s="32" t="s">
        <v>168</v>
      </c>
      <c r="N18" s="62" t="s">
        <v>168</v>
      </c>
      <c r="O18" s="64" t="s">
        <v>168</v>
      </c>
      <c r="P18" s="59" t="s">
        <v>167</v>
      </c>
      <c r="Q18" s="59" t="s">
        <v>168</v>
      </c>
      <c r="R18" s="38">
        <f>COUNTIF(D18:N18,"Alto")+COUNTIF(D18:N18,"Medio")</f>
        <v>2</v>
      </c>
    </row>
    <row r="19" spans="1:19" ht="26" x14ac:dyDescent="0.35">
      <c r="A19" s="31" t="s">
        <v>183</v>
      </c>
      <c r="B19" s="31"/>
      <c r="C19" s="31"/>
      <c r="D19" s="32" t="s">
        <v>169</v>
      </c>
      <c r="E19" s="32" t="s">
        <v>168</v>
      </c>
      <c r="F19" s="32" t="s">
        <v>169</v>
      </c>
      <c r="G19" s="32" t="s">
        <v>167</v>
      </c>
      <c r="H19" s="32" t="s">
        <v>169</v>
      </c>
      <c r="I19" s="32" t="s">
        <v>168</v>
      </c>
      <c r="J19" s="32" t="s">
        <v>168</v>
      </c>
      <c r="K19" s="32" t="s">
        <v>168</v>
      </c>
      <c r="L19" s="32" t="s">
        <v>167</v>
      </c>
      <c r="M19" s="32" t="s">
        <v>167</v>
      </c>
      <c r="N19" s="62" t="s">
        <v>169</v>
      </c>
      <c r="O19" s="64" t="s">
        <v>169</v>
      </c>
      <c r="P19" s="59" t="s">
        <v>169</v>
      </c>
      <c r="Q19" s="59" t="s">
        <v>168</v>
      </c>
      <c r="R19" s="38">
        <f>COUNTIF(D19:N19,"Alto")+COUNTIF(D19:N19,"Medio")</f>
        <v>7</v>
      </c>
      <c r="S19" s="33" t="s">
        <v>183</v>
      </c>
    </row>
    <row r="20" spans="1:19" x14ac:dyDescent="0.35">
      <c r="A20" s="31" t="s">
        <v>184</v>
      </c>
      <c r="B20" s="31"/>
      <c r="C20" s="31"/>
      <c r="D20" s="32" t="s">
        <v>168</v>
      </c>
      <c r="E20" s="32" t="s">
        <v>168</v>
      </c>
      <c r="F20" s="32" t="s">
        <v>168</v>
      </c>
      <c r="G20" s="32" t="s">
        <v>168</v>
      </c>
      <c r="H20" s="32" t="s">
        <v>168</v>
      </c>
      <c r="I20" s="32" t="s">
        <v>168</v>
      </c>
      <c r="J20" s="32" t="s">
        <v>168</v>
      </c>
      <c r="K20" s="32" t="s">
        <v>167</v>
      </c>
      <c r="L20" s="32" t="s">
        <v>168</v>
      </c>
      <c r="M20" s="32" t="s">
        <v>168</v>
      </c>
      <c r="N20" s="62" t="s">
        <v>168</v>
      </c>
      <c r="O20" s="64" t="s">
        <v>167</v>
      </c>
      <c r="P20" s="59" t="s">
        <v>167</v>
      </c>
      <c r="Q20" s="59" t="s">
        <v>168</v>
      </c>
      <c r="R20" s="38">
        <f>COUNTIF(D20:N20,"Alto")+COUNTIF(D20:N20,"Medio")</f>
        <v>1</v>
      </c>
    </row>
    <row r="21" spans="1:19" s="30" customFormat="1" x14ac:dyDescent="0.35">
      <c r="A21" s="34" t="s">
        <v>185</v>
      </c>
      <c r="B21" s="34"/>
      <c r="C21" s="34"/>
      <c r="D21" s="29"/>
      <c r="E21" s="29"/>
      <c r="F21" s="29"/>
      <c r="G21" s="29"/>
      <c r="H21" s="29"/>
      <c r="I21" s="29"/>
      <c r="J21" s="29"/>
      <c r="K21" s="29"/>
      <c r="L21" s="29"/>
      <c r="M21" s="29"/>
      <c r="N21" s="61"/>
      <c r="O21" s="63"/>
      <c r="P21" s="58"/>
      <c r="Q21" s="58"/>
      <c r="R21" s="41"/>
    </row>
    <row r="22" spans="1:19" ht="26" x14ac:dyDescent="0.35">
      <c r="A22" s="31" t="s">
        <v>186</v>
      </c>
      <c r="B22" s="31"/>
      <c r="C22" s="31"/>
      <c r="D22" s="32" t="s">
        <v>167</v>
      </c>
      <c r="E22" s="32" t="s">
        <v>169</v>
      </c>
      <c r="F22" s="32" t="s">
        <v>167</v>
      </c>
      <c r="G22" s="32" t="s">
        <v>167</v>
      </c>
      <c r="H22" s="32" t="s">
        <v>167</v>
      </c>
      <c r="I22" s="32" t="s">
        <v>168</v>
      </c>
      <c r="J22" s="32" t="s">
        <v>167</v>
      </c>
      <c r="K22" s="32" t="s">
        <v>167</v>
      </c>
      <c r="L22" s="32" t="s">
        <v>167</v>
      </c>
      <c r="M22" s="32" t="s">
        <v>167</v>
      </c>
      <c r="N22" s="62" t="s">
        <v>167</v>
      </c>
      <c r="O22" s="64" t="s">
        <v>168</v>
      </c>
      <c r="P22" s="59" t="s">
        <v>167</v>
      </c>
      <c r="Q22" s="59" t="s">
        <v>167</v>
      </c>
      <c r="R22" s="38">
        <f t="shared" ref="R22:R27" si="1">COUNTIF(D22:N22,"Alto")+COUNTIF(D22:N22,"Medio")</f>
        <v>10</v>
      </c>
      <c r="S22" s="33" t="s">
        <v>186</v>
      </c>
    </row>
    <row r="23" spans="1:19" x14ac:dyDescent="0.35">
      <c r="A23" s="31" t="s">
        <v>187</v>
      </c>
      <c r="B23" s="31"/>
      <c r="C23" s="31"/>
      <c r="D23" s="32" t="s">
        <v>168</v>
      </c>
      <c r="E23" s="32" t="s">
        <v>167</v>
      </c>
      <c r="F23" s="32" t="s">
        <v>168</v>
      </c>
      <c r="G23" s="32" t="s">
        <v>167</v>
      </c>
      <c r="H23" s="32" t="s">
        <v>168</v>
      </c>
      <c r="I23" s="32" t="s">
        <v>168</v>
      </c>
      <c r="J23" s="32" t="s">
        <v>168</v>
      </c>
      <c r="K23" s="32" t="s">
        <v>167</v>
      </c>
      <c r="L23" s="32" t="s">
        <v>167</v>
      </c>
      <c r="M23" s="32" t="s">
        <v>167</v>
      </c>
      <c r="N23" s="62" t="s">
        <v>167</v>
      </c>
      <c r="O23" s="64" t="s">
        <v>167</v>
      </c>
      <c r="P23" s="59" t="s">
        <v>169</v>
      </c>
      <c r="Q23" s="59" t="s">
        <v>169</v>
      </c>
      <c r="R23" s="38">
        <f t="shared" si="1"/>
        <v>6</v>
      </c>
      <c r="S23" s="33" t="s">
        <v>187</v>
      </c>
    </row>
    <row r="24" spans="1:19" x14ac:dyDescent="0.35">
      <c r="A24" s="31" t="s">
        <v>188</v>
      </c>
      <c r="B24" s="31"/>
      <c r="C24" s="31"/>
      <c r="D24" s="32" t="s">
        <v>168</v>
      </c>
      <c r="E24" s="32" t="s">
        <v>167</v>
      </c>
      <c r="F24" s="32" t="s">
        <v>168</v>
      </c>
      <c r="G24" s="32" t="s">
        <v>167</v>
      </c>
      <c r="H24" s="32" t="s">
        <v>167</v>
      </c>
      <c r="I24" s="32" t="s">
        <v>168</v>
      </c>
      <c r="J24" s="32" t="s">
        <v>167</v>
      </c>
      <c r="K24" s="32" t="s">
        <v>167</v>
      </c>
      <c r="L24" s="32" t="s">
        <v>169</v>
      </c>
      <c r="M24" s="32" t="s">
        <v>169</v>
      </c>
      <c r="N24" s="62" t="s">
        <v>169</v>
      </c>
      <c r="O24" s="64" t="s">
        <v>168</v>
      </c>
      <c r="P24" s="59" t="s">
        <v>167</v>
      </c>
      <c r="Q24" s="59" t="s">
        <v>169</v>
      </c>
      <c r="R24" s="38">
        <f t="shared" si="1"/>
        <v>8</v>
      </c>
      <c r="S24" s="33" t="s">
        <v>188</v>
      </c>
    </row>
    <row r="25" spans="1:19" ht="26" x14ac:dyDescent="0.35">
      <c r="A25" s="31" t="s">
        <v>189</v>
      </c>
      <c r="B25" s="31"/>
      <c r="C25" s="31"/>
      <c r="D25" s="32" t="s">
        <v>169</v>
      </c>
      <c r="E25" s="32" t="s">
        <v>168</v>
      </c>
      <c r="F25" s="32" t="s">
        <v>168</v>
      </c>
      <c r="G25" s="32" t="s">
        <v>168</v>
      </c>
      <c r="H25" s="32" t="s">
        <v>168</v>
      </c>
      <c r="I25" s="32" t="s">
        <v>168</v>
      </c>
      <c r="J25" s="32" t="s">
        <v>168</v>
      </c>
      <c r="K25" s="32" t="s">
        <v>167</v>
      </c>
      <c r="L25" s="32" t="s">
        <v>168</v>
      </c>
      <c r="M25" s="32" t="s">
        <v>169</v>
      </c>
      <c r="N25" s="62" t="s">
        <v>169</v>
      </c>
      <c r="O25" s="64" t="s">
        <v>169</v>
      </c>
      <c r="P25" s="59" t="s">
        <v>168</v>
      </c>
      <c r="Q25" s="59" t="s">
        <v>168</v>
      </c>
      <c r="R25" s="38">
        <f t="shared" si="1"/>
        <v>4</v>
      </c>
    </row>
    <row r="26" spans="1:19" ht="26" x14ac:dyDescent="0.35">
      <c r="A26" s="31" t="s">
        <v>190</v>
      </c>
      <c r="B26" s="31"/>
      <c r="C26" s="31"/>
      <c r="D26" s="32" t="s">
        <v>169</v>
      </c>
      <c r="E26" s="32" t="s">
        <v>168</v>
      </c>
      <c r="F26" s="32" t="s">
        <v>168</v>
      </c>
      <c r="G26" s="32" t="s">
        <v>168</v>
      </c>
      <c r="H26" s="32" t="s">
        <v>168</v>
      </c>
      <c r="I26" s="32" t="s">
        <v>168</v>
      </c>
      <c r="J26" s="32" t="s">
        <v>168</v>
      </c>
      <c r="K26" s="32" t="s">
        <v>168</v>
      </c>
      <c r="L26" s="32" t="s">
        <v>168</v>
      </c>
      <c r="M26" s="32" t="s">
        <v>168</v>
      </c>
      <c r="N26" s="62" t="s">
        <v>168</v>
      </c>
      <c r="O26" s="64" t="s">
        <v>168</v>
      </c>
      <c r="P26" s="59" t="s">
        <v>169</v>
      </c>
      <c r="Q26" s="59" t="s">
        <v>168</v>
      </c>
      <c r="R26" s="38">
        <f t="shared" si="1"/>
        <v>1</v>
      </c>
    </row>
    <row r="27" spans="1:19" ht="39" x14ac:dyDescent="0.35">
      <c r="A27" s="31" t="s">
        <v>191</v>
      </c>
      <c r="B27" s="31"/>
      <c r="C27" s="31"/>
      <c r="D27" s="32" t="s">
        <v>167</v>
      </c>
      <c r="E27" s="32" t="s">
        <v>167</v>
      </c>
      <c r="F27" s="32" t="s">
        <v>169</v>
      </c>
      <c r="G27" s="32" t="s">
        <v>167</v>
      </c>
      <c r="H27" s="32" t="s">
        <v>168</v>
      </c>
      <c r="I27" s="32" t="s">
        <v>169</v>
      </c>
      <c r="J27" s="32" t="s">
        <v>168</v>
      </c>
      <c r="K27" s="32" t="s">
        <v>167</v>
      </c>
      <c r="L27" s="32" t="s">
        <v>167</v>
      </c>
      <c r="M27" s="32" t="s">
        <v>167</v>
      </c>
      <c r="N27" s="62" t="s">
        <v>167</v>
      </c>
      <c r="O27" s="64" t="s">
        <v>168</v>
      </c>
      <c r="P27" s="59" t="s">
        <v>167</v>
      </c>
      <c r="Q27" s="59" t="s">
        <v>169</v>
      </c>
      <c r="R27" s="38">
        <f t="shared" si="1"/>
        <v>9</v>
      </c>
      <c r="S27" s="33" t="s">
        <v>191</v>
      </c>
    </row>
    <row r="28" spans="1:19" s="37" customFormat="1" x14ac:dyDescent="0.3">
      <c r="A28" s="35" t="s">
        <v>192</v>
      </c>
      <c r="C28" s="37">
        <v>5</v>
      </c>
      <c r="D28" s="36">
        <f t="shared" ref="D28:Q28" si="2">COUNTIF(D5:D27,"Alto")</f>
        <v>8</v>
      </c>
      <c r="E28" s="36">
        <f t="shared" si="2"/>
        <v>7</v>
      </c>
      <c r="F28" s="36">
        <f t="shared" si="2"/>
        <v>5</v>
      </c>
      <c r="G28" s="36">
        <f t="shared" si="2"/>
        <v>9</v>
      </c>
      <c r="H28" s="36">
        <f t="shared" si="2"/>
        <v>7</v>
      </c>
      <c r="I28" s="36">
        <f t="shared" si="2"/>
        <v>5</v>
      </c>
      <c r="J28" s="36">
        <f t="shared" si="2"/>
        <v>7</v>
      </c>
      <c r="K28" s="36">
        <f t="shared" si="2"/>
        <v>9</v>
      </c>
      <c r="L28" s="40">
        <f t="shared" si="2"/>
        <v>11</v>
      </c>
      <c r="M28" s="42">
        <f t="shared" si="2"/>
        <v>11</v>
      </c>
      <c r="N28" s="42">
        <f t="shared" si="2"/>
        <v>10</v>
      </c>
      <c r="O28" s="42">
        <f t="shared" si="2"/>
        <v>5</v>
      </c>
      <c r="P28" s="65">
        <f t="shared" si="2"/>
        <v>7</v>
      </c>
      <c r="Q28" s="65">
        <f t="shared" si="2"/>
        <v>2</v>
      </c>
    </row>
    <row r="29" spans="1:19" x14ac:dyDescent="0.3">
      <c r="C29" s="33">
        <v>3</v>
      </c>
      <c r="D29" s="36">
        <f>COUNTIF(D5:D27,"Medio")</f>
        <v>3</v>
      </c>
      <c r="E29" s="36">
        <f t="shared" ref="E29:Q29" si="3">COUNTIF(E5:E27,"Medio")</f>
        <v>2</v>
      </c>
      <c r="F29" s="36">
        <f t="shared" si="3"/>
        <v>6</v>
      </c>
      <c r="G29" s="36">
        <f t="shared" si="3"/>
        <v>2</v>
      </c>
      <c r="H29" s="36">
        <f t="shared" si="3"/>
        <v>1</v>
      </c>
      <c r="I29" s="36">
        <f t="shared" si="3"/>
        <v>3</v>
      </c>
      <c r="J29" s="36">
        <f t="shared" si="3"/>
        <v>0</v>
      </c>
      <c r="K29" s="36">
        <f t="shared" si="3"/>
        <v>2</v>
      </c>
      <c r="L29" s="36">
        <f t="shared" si="3"/>
        <v>2</v>
      </c>
      <c r="M29" s="36">
        <f t="shared" si="3"/>
        <v>3</v>
      </c>
      <c r="N29" s="36">
        <f t="shared" si="3"/>
        <v>3</v>
      </c>
      <c r="O29" s="36">
        <f t="shared" si="3"/>
        <v>7</v>
      </c>
      <c r="P29" s="36">
        <f t="shared" si="3"/>
        <v>7</v>
      </c>
      <c r="Q29" s="36">
        <f t="shared" si="3"/>
        <v>6</v>
      </c>
    </row>
    <row r="30" spans="1:19" x14ac:dyDescent="0.3">
      <c r="C30" s="33">
        <v>1</v>
      </c>
      <c r="D30" s="36">
        <f>COUNTIF(D5:D27,"Bajo")</f>
        <v>9</v>
      </c>
      <c r="E30" s="36">
        <f t="shared" ref="E30:Q30" si="4">COUNTIF(E5:E27,"Bajo")</f>
        <v>11</v>
      </c>
      <c r="F30" s="36">
        <f t="shared" si="4"/>
        <v>9</v>
      </c>
      <c r="G30" s="36">
        <f t="shared" si="4"/>
        <v>9</v>
      </c>
      <c r="H30" s="36">
        <f t="shared" si="4"/>
        <v>12</v>
      </c>
      <c r="I30" s="36">
        <f t="shared" si="4"/>
        <v>12</v>
      </c>
      <c r="J30" s="36">
        <f t="shared" si="4"/>
        <v>13</v>
      </c>
      <c r="K30" s="36">
        <f t="shared" si="4"/>
        <v>8</v>
      </c>
      <c r="L30" s="36">
        <f t="shared" si="4"/>
        <v>7</v>
      </c>
      <c r="M30" s="36">
        <f t="shared" si="4"/>
        <v>6</v>
      </c>
      <c r="N30" s="36">
        <f t="shared" si="4"/>
        <v>7</v>
      </c>
      <c r="O30" s="36">
        <f t="shared" si="4"/>
        <v>8</v>
      </c>
      <c r="P30" s="36">
        <f t="shared" si="4"/>
        <v>6</v>
      </c>
      <c r="Q30" s="36">
        <f t="shared" si="4"/>
        <v>12</v>
      </c>
    </row>
    <row r="32" spans="1:19" x14ac:dyDescent="0.35">
      <c r="G32" s="39"/>
    </row>
    <row r="33" spans="1:7" x14ac:dyDescent="0.35">
      <c r="A33" s="37" t="s">
        <v>193</v>
      </c>
      <c r="B33" s="37"/>
      <c r="C33" s="37"/>
      <c r="G33" s="39"/>
    </row>
    <row r="34" spans="1:7" x14ac:dyDescent="0.35">
      <c r="A34" s="33" t="s">
        <v>167</v>
      </c>
      <c r="D34" s="39" t="s">
        <v>194</v>
      </c>
      <c r="G34" s="39"/>
    </row>
    <row r="35" spans="1:7" x14ac:dyDescent="0.35">
      <c r="A35" s="33" t="s">
        <v>169</v>
      </c>
      <c r="D35" s="39" t="s">
        <v>195</v>
      </c>
    </row>
    <row r="36" spans="1:7" x14ac:dyDescent="0.35">
      <c r="A36" s="33" t="s">
        <v>168</v>
      </c>
      <c r="D36" s="39" t="s">
        <v>196</v>
      </c>
    </row>
  </sheetData>
  <sheetProtection algorithmName="SHA-512" hashValue="XXpzT0y4cIpL2u5uDiDe5lAIpb20N5KfOHCXIfzwkyS2AddM9Mt2b5/8QdKoONDjTkn7DTcFRBY/DRNSiKmbFg==" saltValue="VyyAGUSNNBDnJVt+5w0jcQ==" spinCount="100000" sheet="1" objects="1" scenarios="1"/>
  <autoFilter ref="A1:S30" xr:uid="{B826B1A2-0C34-43A6-9CE0-409A666D13A5}">
    <filterColumn colId="3" showButton="0"/>
    <filterColumn colId="7" showButton="0"/>
    <filterColumn colId="12" showButton="0"/>
  </autoFilter>
  <mergeCells count="9">
    <mergeCell ref="D1:E1"/>
    <mergeCell ref="M1:N1"/>
    <mergeCell ref="H2:I2"/>
    <mergeCell ref="M2:N2"/>
    <mergeCell ref="M3:N3"/>
    <mergeCell ref="H3:I3"/>
    <mergeCell ref="D2:E2"/>
    <mergeCell ref="D3:E3"/>
    <mergeCell ref="H1:I1"/>
  </mergeCells>
  <conditionalFormatting sqref="D28:Q30">
    <cfRule type="colorScale" priority="103">
      <colorScale>
        <cfvo type="min"/>
        <cfvo type="percentile" val="50"/>
        <cfvo type="max"/>
        <color rgb="FF92D050"/>
        <color rgb="FFFFC000"/>
        <color rgb="FFFF0000"/>
      </colorScale>
    </cfRule>
    <cfRule type="containsText" dxfId="5" priority="105" operator="containsText" text="high">
      <formula>NOT(ISERROR(SEARCH("high",D28)))</formula>
    </cfRule>
    <cfRule type="iconSet" priority="106">
      <iconSet>
        <cfvo type="percent" val="0"/>
        <cfvo type="percent" val="33"/>
        <cfvo type="percent" val="67"/>
      </iconSet>
    </cfRule>
    <cfRule type="colorScale" priority="107">
      <colorScale>
        <cfvo type="min"/>
        <cfvo type="percentile" val="50"/>
        <cfvo type="max"/>
        <color rgb="FFF8696B"/>
        <color rgb="FFFFEB84"/>
        <color rgb="FF63BE7B"/>
      </colorScale>
    </cfRule>
  </conditionalFormatting>
  <conditionalFormatting sqref="R6:R14 R16:R20 R22:R27">
    <cfRule type="containsText" dxfId="4" priority="4" operator="containsText" text="high">
      <formula>NOT(ISERROR(SEARCH("high",R6)))</formula>
    </cfRule>
  </conditionalFormatting>
  <conditionalFormatting sqref="R6:R14 R22:R27">
    <cfRule type="containsText" dxfId="3" priority="1" operator="containsText" text="bajo">
      <formula>NOT(ISERROR(SEARCH("bajo",R6)))</formula>
    </cfRule>
    <cfRule type="containsText" dxfId="2" priority="2" operator="containsText" text=" medio">
      <formula>NOT(ISERROR(SEARCH(" medio",R6)))</formula>
    </cfRule>
  </conditionalFormatting>
  <conditionalFormatting sqref="R16:R20 D28:Q30">
    <cfRule type="containsText" dxfId="1" priority="14" operator="containsText" text="bajo">
      <formula>NOT(ISERROR(SEARCH("bajo",D16)))</formula>
    </cfRule>
    <cfRule type="containsText" dxfId="0" priority="15" operator="containsText" text=" medio">
      <formula>NOT(ISERROR(SEARCH(" medio",D16)))</formula>
    </cfRule>
  </conditionalFormatting>
  <conditionalFormatting sqref="R22:R27 R6:R14 R16:R20">
    <cfRule type="colorScale" priority="3">
      <colorScale>
        <cfvo type="min"/>
        <cfvo type="percentile" val="50"/>
        <cfvo type="max"/>
        <color rgb="FF92D050"/>
        <color rgb="FFFFC000"/>
        <color rgb="FFFF0000"/>
      </colorScale>
    </cfRule>
    <cfRule type="iconSet" priority="5">
      <iconSet>
        <cfvo type="percent" val="0"/>
        <cfvo type="percent" val="33"/>
        <cfvo type="percent" val="67"/>
      </iconSet>
    </cfRule>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verticalDpi="599"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85D69-2105-4BA7-923F-E39049CEE44C}">
  <sheetPr codeName="Hoja3"/>
  <dimension ref="A1:P17"/>
  <sheetViews>
    <sheetView workbookViewId="0">
      <pane xSplit="1" topLeftCell="E1" activePane="topRight" state="frozen"/>
      <selection pane="topRight" activeCell="F9" sqref="F9"/>
    </sheetView>
  </sheetViews>
  <sheetFormatPr baseColWidth="10" defaultColWidth="11.453125" defaultRowHeight="14.5" x14ac:dyDescent="0.35"/>
  <cols>
    <col min="1" max="1" width="33.1796875" customWidth="1"/>
    <col min="2" max="2" width="18.7265625" customWidth="1"/>
    <col min="3" max="5" width="17" customWidth="1"/>
    <col min="6" max="9" width="14.54296875" customWidth="1"/>
    <col min="10" max="10" width="13" hidden="1" customWidth="1"/>
    <col min="11" max="12" width="12.1796875" hidden="1" customWidth="1"/>
    <col min="13" max="13" width="12.1796875" customWidth="1"/>
  </cols>
  <sheetData>
    <row r="1" spans="1:16" ht="51" customHeight="1" x14ac:dyDescent="0.35">
      <c r="A1" s="102" t="s">
        <v>2</v>
      </c>
      <c r="B1" s="103" t="s">
        <v>197</v>
      </c>
      <c r="C1" s="103" t="s">
        <v>197</v>
      </c>
      <c r="D1" s="104" t="s">
        <v>198</v>
      </c>
      <c r="E1" s="105"/>
      <c r="F1" s="105"/>
      <c r="G1" s="105"/>
      <c r="H1" s="105"/>
      <c r="I1" s="106"/>
      <c r="J1" s="107" t="s">
        <v>199</v>
      </c>
      <c r="K1" s="108"/>
      <c r="L1" s="108"/>
      <c r="M1" s="109"/>
      <c r="N1" s="103" t="s">
        <v>200</v>
      </c>
      <c r="O1" s="103" t="s">
        <v>201</v>
      </c>
      <c r="P1" s="103" t="s">
        <v>214</v>
      </c>
    </row>
    <row r="2" spans="1:16" x14ac:dyDescent="0.35">
      <c r="A2" s="102"/>
      <c r="B2" s="103"/>
      <c r="C2" s="103"/>
      <c r="D2" s="110" t="s">
        <v>202</v>
      </c>
      <c r="E2" s="110" t="s">
        <v>203</v>
      </c>
      <c r="F2" s="111" t="s">
        <v>204</v>
      </c>
      <c r="G2" s="111" t="s">
        <v>205</v>
      </c>
      <c r="H2" s="111" t="s">
        <v>206</v>
      </c>
      <c r="I2" s="111" t="s">
        <v>207</v>
      </c>
      <c r="J2" s="111" t="s">
        <v>204</v>
      </c>
      <c r="K2" s="111" t="s">
        <v>205</v>
      </c>
      <c r="L2" s="111" t="s">
        <v>206</v>
      </c>
      <c r="M2" s="111" t="s">
        <v>207</v>
      </c>
      <c r="N2" s="102"/>
      <c r="O2" s="102"/>
      <c r="P2" s="112"/>
    </row>
    <row r="3" spans="1:16" x14ac:dyDescent="0.35">
      <c r="A3" s="45" t="s">
        <v>140</v>
      </c>
      <c r="B3" s="44" t="str">
        <f t="shared" ref="B3:B9" si="0">+IF(C3&lt;=30,"Bajo",IF(AND(C3&gt;31,C3&lt;=60),"Medio","Alto"))</f>
        <v>Means, medium</v>
      </c>
      <c r="C3" s="32">
        <f>+'[1]1'!$C$28*'[1]1'!D28+'[1]1'!$C$29*'[1]1'!D29+'[1]1'!$C$30*'[1]1'!D30</f>
        <v>58</v>
      </c>
      <c r="D3" s="49">
        <v>0.35659999999999997</v>
      </c>
      <c r="E3" s="32">
        <v>0</v>
      </c>
      <c r="F3" s="51">
        <v>0.17080000000000001</v>
      </c>
      <c r="G3" s="49">
        <v>0.20050000000000001</v>
      </c>
      <c r="H3" s="49">
        <v>0.19769999999999999</v>
      </c>
      <c r="I3" s="50">
        <v>0.19189999999999999</v>
      </c>
      <c r="J3" s="48"/>
      <c r="K3" s="48"/>
      <c r="L3" s="48"/>
      <c r="M3" s="51">
        <v>0.15260000000000001</v>
      </c>
      <c r="N3" s="54">
        <f>+C3*I3</f>
        <v>11.130199999999999</v>
      </c>
      <c r="O3" s="72">
        <f>+M3*C3</f>
        <v>8.8508000000000013</v>
      </c>
      <c r="P3" s="73">
        <f>+N3+O3</f>
        <v>19.981000000000002</v>
      </c>
    </row>
    <row r="4" spans="1:16" x14ac:dyDescent="0.35">
      <c r="A4" s="46" t="s">
        <v>208</v>
      </c>
      <c r="B4" s="44" t="str">
        <f t="shared" si="0"/>
        <v>Means, medium</v>
      </c>
      <c r="C4" s="32">
        <f>'[1]1'!C28*'[1]1'!F28+'[1]1'!C29*'[1]1'!F29+'[1]1'!C30*'[1]1'!F30</f>
        <v>52</v>
      </c>
      <c r="D4" s="32">
        <v>0</v>
      </c>
      <c r="E4" s="32">
        <v>0</v>
      </c>
      <c r="F4" s="51">
        <v>0.26190000000000002</v>
      </c>
      <c r="G4" s="49">
        <v>0.186</v>
      </c>
      <c r="H4" s="49">
        <v>0.20039999999999999</v>
      </c>
      <c r="I4" s="50">
        <v>0.1308</v>
      </c>
      <c r="J4" s="48"/>
      <c r="K4" s="48"/>
      <c r="L4" s="48"/>
      <c r="M4" s="51">
        <v>3.7000000000000002E-3</v>
      </c>
      <c r="N4" s="54">
        <f t="shared" ref="N4:N13" si="1">+C4*I4</f>
        <v>6.8015999999999996</v>
      </c>
      <c r="O4" s="72">
        <f t="shared" ref="O4:O13" si="2">+M4*C4</f>
        <v>0.19240000000000002</v>
      </c>
      <c r="P4" s="73">
        <f t="shared" ref="P4:P13" si="3">+N4+O4</f>
        <v>6.9939999999999998</v>
      </c>
    </row>
    <row r="5" spans="1:16" x14ac:dyDescent="0.35">
      <c r="A5" s="46" t="s">
        <v>85</v>
      </c>
      <c r="B5" s="44" t="str">
        <f t="shared" si="0"/>
        <v>Means, medium</v>
      </c>
      <c r="C5" s="32">
        <f>+'[1]1'!C28*'[1]1'!G28+'[1]1'!C29*'[1]1'!G29+'[1]1'!C30*'[1]1'!G30</f>
        <v>60</v>
      </c>
      <c r="D5" s="32">
        <v>0</v>
      </c>
      <c r="E5" s="32">
        <v>0</v>
      </c>
      <c r="F5" s="51">
        <v>9.2999999999999999E-2</v>
      </c>
      <c r="G5" s="32">
        <v>10.86</v>
      </c>
      <c r="H5" s="49">
        <v>6.1800000000000001E-2</v>
      </c>
      <c r="I5" s="50">
        <v>5.6300000000000003E-2</v>
      </c>
      <c r="J5" s="48"/>
      <c r="K5" s="48"/>
      <c r="L5" s="48"/>
      <c r="M5" s="51">
        <v>3.3E-3</v>
      </c>
      <c r="N5" s="54">
        <f t="shared" si="1"/>
        <v>3.3780000000000001</v>
      </c>
      <c r="O5" s="72">
        <f t="shared" si="2"/>
        <v>0.19800000000000001</v>
      </c>
      <c r="P5" s="73">
        <f t="shared" si="3"/>
        <v>3.5760000000000001</v>
      </c>
    </row>
    <row r="6" spans="1:16" x14ac:dyDescent="0.35">
      <c r="A6" s="46" t="s">
        <v>142</v>
      </c>
      <c r="B6" s="44" t="str">
        <f t="shared" si="0"/>
        <v>Means, medium</v>
      </c>
      <c r="C6" s="32">
        <f>+'[1]1'!C28*'[1]1'!H28+'[1]1'!C29*'[1]1'!H29+'[1]1'!C30*'[1]1'!H30</f>
        <v>50</v>
      </c>
      <c r="D6" s="32">
        <v>0</v>
      </c>
      <c r="E6" s="53">
        <v>1</v>
      </c>
      <c r="F6" s="51">
        <v>7.7600000000000002E-2</v>
      </c>
      <c r="G6" s="49">
        <v>6.59E-2</v>
      </c>
      <c r="H6" s="49">
        <v>9.5100000000000004E-2</v>
      </c>
      <c r="I6" s="50">
        <v>0.22500000000000001</v>
      </c>
      <c r="J6" s="48"/>
      <c r="K6" s="48"/>
      <c r="L6" s="48"/>
      <c r="M6" s="51">
        <v>4.7999999999999996E-3</v>
      </c>
      <c r="N6" s="54">
        <f t="shared" si="1"/>
        <v>11.25</v>
      </c>
      <c r="O6" s="72">
        <f t="shared" si="2"/>
        <v>0.24</v>
      </c>
      <c r="P6" s="73">
        <f t="shared" si="3"/>
        <v>11.49</v>
      </c>
    </row>
    <row r="7" spans="1:16" x14ac:dyDescent="0.35">
      <c r="A7" s="46" t="s">
        <v>143</v>
      </c>
      <c r="B7" s="44" t="str">
        <f t="shared" si="0"/>
        <v>Means, medium</v>
      </c>
      <c r="C7" s="32">
        <f>+'[1]1'!C28*'[1]1'!J28+'[1]1'!C29*'[1]1'!J29+'[1]1'!C30*'[1]1'!J30</f>
        <v>48</v>
      </c>
      <c r="D7" s="32">
        <v>0</v>
      </c>
      <c r="E7" s="32">
        <v>0</v>
      </c>
      <c r="F7" s="51">
        <v>0.11990000000000001</v>
      </c>
      <c r="G7" s="49">
        <v>0.12790000000000001</v>
      </c>
      <c r="H7" s="49">
        <v>0.12189999999999999</v>
      </c>
      <c r="I7" s="50">
        <v>7.3099999999999998E-2</v>
      </c>
      <c r="J7" s="48"/>
      <c r="K7" s="48"/>
      <c r="L7" s="48"/>
      <c r="M7" s="51">
        <v>1.0500000000000001E-2</v>
      </c>
      <c r="N7" s="54">
        <f t="shared" si="1"/>
        <v>3.5087999999999999</v>
      </c>
      <c r="O7" s="72">
        <f t="shared" si="2"/>
        <v>0.504</v>
      </c>
      <c r="P7" s="73">
        <f t="shared" si="3"/>
        <v>4.0128000000000004</v>
      </c>
    </row>
    <row r="8" spans="1:16" x14ac:dyDescent="0.35">
      <c r="A8" s="46" t="s">
        <v>6</v>
      </c>
      <c r="B8" s="44" t="str">
        <f t="shared" si="0"/>
        <v>Means, medium</v>
      </c>
      <c r="C8" s="32">
        <f>+'[1]1'!C28*'[1]1'!K28+'[1]1'!C29*'[1]1'!K29+'[1]1'!C30*'[1]1'!K30</f>
        <v>59</v>
      </c>
      <c r="D8" s="32">
        <v>0</v>
      </c>
      <c r="E8" s="32">
        <v>0</v>
      </c>
      <c r="F8" s="51">
        <v>0.13400000000000001</v>
      </c>
      <c r="G8" s="49">
        <v>0.13009999999999999</v>
      </c>
      <c r="H8" s="49">
        <v>0.1028</v>
      </c>
      <c r="I8" s="50">
        <v>7.5700000000000003E-2</v>
      </c>
      <c r="J8" s="48"/>
      <c r="K8" s="48"/>
      <c r="L8" s="48"/>
      <c r="M8" s="51">
        <v>0.49509999999999998</v>
      </c>
      <c r="N8" s="54">
        <f t="shared" si="1"/>
        <v>4.4663000000000004</v>
      </c>
      <c r="O8" s="72">
        <f>+M8*C8</f>
        <v>29.210899999999999</v>
      </c>
      <c r="P8" s="73">
        <f t="shared" si="3"/>
        <v>33.677199999999999</v>
      </c>
    </row>
    <row r="9" spans="1:16" x14ac:dyDescent="0.35">
      <c r="A9" s="46" t="s">
        <v>144</v>
      </c>
      <c r="B9" s="44" t="str">
        <f t="shared" si="0"/>
        <v>High</v>
      </c>
      <c r="C9" s="32">
        <f>+'[1]1'!C28*'[1]1'!L28+'[1]1'!C29*'[1]1'!L29+'[1]1'!C30*'[1]1'!L30</f>
        <v>68</v>
      </c>
      <c r="D9" s="49">
        <v>0.64339999999999997</v>
      </c>
      <c r="E9" s="32">
        <v>0</v>
      </c>
      <c r="F9" s="51">
        <v>6.1499999999999999E-2</v>
      </c>
      <c r="G9" s="49">
        <v>0.1009</v>
      </c>
      <c r="H9" s="49">
        <v>0.10299999999999999</v>
      </c>
      <c r="I9" s="50">
        <v>4.9700000000000001E-2</v>
      </c>
      <c r="J9" s="48"/>
      <c r="K9" s="48"/>
      <c r="L9" s="48"/>
      <c r="M9" s="51">
        <v>5.9999999999999995E-4</v>
      </c>
      <c r="N9" s="54">
        <f t="shared" si="1"/>
        <v>3.3795999999999999</v>
      </c>
      <c r="O9" s="72">
        <f t="shared" si="2"/>
        <v>4.0799999999999996E-2</v>
      </c>
      <c r="P9" s="73">
        <f t="shared" si="3"/>
        <v>3.4203999999999999</v>
      </c>
    </row>
    <row r="10" spans="1:16" ht="15" customHeight="1" x14ac:dyDescent="0.35">
      <c r="A10" s="46" t="s">
        <v>145</v>
      </c>
      <c r="B10" s="44" t="str">
        <f>+IF(C10&lt;=30,"Bajo",IF(AND(C10&gt;31,C10&lt;=60),"Medio","Alto"))</f>
        <v>High</v>
      </c>
      <c r="C10" s="32">
        <f>+'[1]1'!C28*'[1]1'!M28+'[1]1'!C29*'[1]1'!M29+'[1]1'!C30*'[1]1'!M30</f>
        <v>70</v>
      </c>
      <c r="D10" s="52">
        <v>0</v>
      </c>
      <c r="E10" s="32">
        <v>0</v>
      </c>
      <c r="F10" s="49">
        <v>1.06E-2</v>
      </c>
      <c r="G10" s="49">
        <v>4.6100000000000002E-2</v>
      </c>
      <c r="H10" s="49">
        <v>6.3299999999999995E-2</v>
      </c>
      <c r="I10" s="50">
        <v>0.16600000000000001</v>
      </c>
      <c r="J10" s="48"/>
      <c r="K10" s="48"/>
      <c r="L10" s="48"/>
      <c r="M10" s="51">
        <v>8.43E-2</v>
      </c>
      <c r="N10" s="54">
        <f t="shared" si="1"/>
        <v>11.620000000000001</v>
      </c>
      <c r="O10" s="72">
        <f t="shared" si="2"/>
        <v>5.9009999999999998</v>
      </c>
      <c r="P10" s="73">
        <f t="shared" si="3"/>
        <v>17.521000000000001</v>
      </c>
    </row>
    <row r="11" spans="1:16" s="55" customFormat="1" x14ac:dyDescent="0.35">
      <c r="A11" s="46" t="s">
        <v>209</v>
      </c>
      <c r="B11" s="44" t="str">
        <f t="shared" ref="B11:B13" si="4">+IF(C11&lt;=30,"Bajo",IF(60&lt;=C11&gt;31,"Medio","Alto"))</f>
        <v>Means, medium</v>
      </c>
      <c r="C11" s="32">
        <f>+'[1]1'!O28+'[1]1'!C29*'[1]1'!O29+'[1]1'!C30*'[1]1'!O30</f>
        <v>34</v>
      </c>
      <c r="D11" s="32">
        <v>0</v>
      </c>
      <c r="E11" s="32">
        <v>0</v>
      </c>
      <c r="F11" s="51">
        <v>2.8000000000000001E-2</v>
      </c>
      <c r="G11" s="49">
        <v>2.0500000000000001E-2</v>
      </c>
      <c r="H11" s="49">
        <v>3.0700000000000002E-2</v>
      </c>
      <c r="I11" s="50">
        <v>1.49E-2</v>
      </c>
      <c r="J11" s="48"/>
      <c r="K11" s="48"/>
      <c r="L11" s="48"/>
      <c r="M11" s="51">
        <v>1.32E-2</v>
      </c>
      <c r="N11" s="54">
        <f t="shared" si="1"/>
        <v>0.50660000000000005</v>
      </c>
      <c r="O11" s="72">
        <f t="shared" si="2"/>
        <v>0.44879999999999998</v>
      </c>
      <c r="P11" s="73">
        <f t="shared" si="3"/>
        <v>0.95540000000000003</v>
      </c>
    </row>
    <row r="12" spans="1:16" s="55" customFormat="1" x14ac:dyDescent="0.35">
      <c r="A12" s="46" t="s">
        <v>147</v>
      </c>
      <c r="B12" s="44" t="str">
        <f t="shared" si="4"/>
        <v>Means, medium</v>
      </c>
      <c r="C12" s="32">
        <f>+'[1]1'!C28*'[1]1'!P28+'[1]1'!C29*'[1]1'!P29+'[1]1'!C30*'[1]1'!P30</f>
        <v>62</v>
      </c>
      <c r="D12" s="32">
        <v>0</v>
      </c>
      <c r="E12" s="32">
        <v>0</v>
      </c>
      <c r="F12" s="51">
        <v>3.8300000000000001E-2</v>
      </c>
      <c r="G12" s="49">
        <v>8.5000000000000006E-3</v>
      </c>
      <c r="H12" s="49">
        <v>1.9800000000000002E-2</v>
      </c>
      <c r="I12" s="50">
        <v>1.37E-2</v>
      </c>
      <c r="J12" s="48"/>
      <c r="K12" s="48"/>
      <c r="L12" s="48"/>
      <c r="M12" s="51">
        <v>1E-4</v>
      </c>
      <c r="N12" s="54">
        <f t="shared" si="1"/>
        <v>0.84940000000000004</v>
      </c>
      <c r="O12" s="72">
        <f t="shared" si="2"/>
        <v>6.2000000000000006E-3</v>
      </c>
      <c r="P12" s="73">
        <f t="shared" si="3"/>
        <v>0.85560000000000003</v>
      </c>
    </row>
    <row r="13" spans="1:16" s="55" customFormat="1" x14ac:dyDescent="0.35">
      <c r="A13" s="46" t="s">
        <v>210</v>
      </c>
      <c r="B13" s="44" t="str">
        <f t="shared" si="4"/>
        <v>Means, medium</v>
      </c>
      <c r="C13" s="32">
        <f>+'[1]1'!C28*'[1]1'!Q28+'[1]1'!C29*'[1]1'!Q29+'[1]1'!C30*'[1]1'!Q30</f>
        <v>40</v>
      </c>
      <c r="D13" s="32">
        <v>0</v>
      </c>
      <c r="E13" s="32">
        <v>0</v>
      </c>
      <c r="F13" s="51">
        <v>4.1999999999999997E-3</v>
      </c>
      <c r="G13" s="49">
        <v>5.0000000000000001E-3</v>
      </c>
      <c r="H13" s="49">
        <v>3.5999999999999999E-3</v>
      </c>
      <c r="I13" s="50">
        <v>2.5999999999999999E-3</v>
      </c>
      <c r="J13" s="48"/>
      <c r="K13" s="48"/>
      <c r="L13" s="48"/>
      <c r="M13" s="51">
        <v>2.2000000000000001E-3</v>
      </c>
      <c r="N13" s="54">
        <f t="shared" si="1"/>
        <v>0.104</v>
      </c>
      <c r="O13" s="72">
        <f t="shared" si="2"/>
        <v>8.8000000000000009E-2</v>
      </c>
      <c r="P13" s="73">
        <f t="shared" si="3"/>
        <v>0.192</v>
      </c>
    </row>
    <row r="16" spans="1:16" ht="26" x14ac:dyDescent="0.35">
      <c r="A16" s="47" t="s">
        <v>211</v>
      </c>
      <c r="B16" s="47"/>
      <c r="L16" t="s">
        <v>167</v>
      </c>
      <c r="M16" s="69">
        <f>+M10+M9</f>
        <v>8.4900000000000003E-2</v>
      </c>
    </row>
    <row r="17" spans="12:13" x14ac:dyDescent="0.35">
      <c r="L17" t="s">
        <v>169</v>
      </c>
      <c r="M17" s="69">
        <f>+M3+M4+M5+M6+M7+M8+M9+M12+M13</f>
        <v>0.67290000000000005</v>
      </c>
    </row>
  </sheetData>
  <sheetProtection algorithmName="SHA-512" hashValue="6e8V1cN/yRgm9Fep4lLeJ4hHtPNDDoBSb7L825ihOLbzvpYRR3ogTN4YQK1GSEF8XZAs+o/0P2hp8LFMazWAZg==" saltValue="X7e+0u7VVu1yITnN/Esvng==" spinCount="100000" sheet="1" objects="1" scenarios="1"/>
  <mergeCells count="8">
    <mergeCell ref="A1:A2"/>
    <mergeCell ref="C1:C2"/>
    <mergeCell ref="N1:N2"/>
    <mergeCell ref="P1:P2"/>
    <mergeCell ref="O1:O2"/>
    <mergeCell ref="B1:B2"/>
    <mergeCell ref="J1:M1"/>
    <mergeCell ref="D1:I1"/>
  </mergeCells>
  <pageMargins left="0.7" right="0.7" top="0.75" bottom="0.75" header="0.3" footer="0.3"/>
  <pageSetup orientation="portrait" verticalDpi="599"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F09D-FB16-453E-9291-4F2C52C71B79}">
  <sheetPr codeName="Hoja4"/>
  <dimension ref="B1:E12"/>
  <sheetViews>
    <sheetView workbookViewId="0">
      <selection activeCell="D9" sqref="D9"/>
    </sheetView>
  </sheetViews>
  <sheetFormatPr baseColWidth="10" defaultRowHeight="14.5" x14ac:dyDescent="0.35"/>
  <cols>
    <col min="2" max="2" width="37.81640625" bestFit="1" customWidth="1"/>
  </cols>
  <sheetData>
    <row r="1" spans="2:5" x14ac:dyDescent="0.35">
      <c r="B1" t="s">
        <v>2</v>
      </c>
      <c r="C1" t="s">
        <v>212</v>
      </c>
      <c r="D1" t="s">
        <v>213</v>
      </c>
      <c r="E1" t="s">
        <v>207</v>
      </c>
    </row>
    <row r="2" spans="2:5" x14ac:dyDescent="0.35">
      <c r="B2" s="71" t="s">
        <v>145</v>
      </c>
      <c r="C2">
        <v>70</v>
      </c>
      <c r="D2" s="70">
        <v>0.16600000000000001</v>
      </c>
      <c r="E2">
        <f t="shared" ref="E2:E12" si="0">C2*D2</f>
        <v>11.620000000000001</v>
      </c>
    </row>
    <row r="3" spans="2:5" x14ac:dyDescent="0.35">
      <c r="B3" s="71" t="s">
        <v>142</v>
      </c>
      <c r="C3">
        <v>50</v>
      </c>
      <c r="D3" s="70">
        <v>0.22500000000000001</v>
      </c>
      <c r="E3">
        <f t="shared" si="0"/>
        <v>11.25</v>
      </c>
    </row>
    <row r="4" spans="2:5" x14ac:dyDescent="0.35">
      <c r="B4" s="71" t="s">
        <v>140</v>
      </c>
      <c r="C4">
        <v>58</v>
      </c>
      <c r="D4" s="70">
        <v>0.19189999999999999</v>
      </c>
      <c r="E4">
        <f t="shared" si="0"/>
        <v>11.130199999999999</v>
      </c>
    </row>
    <row r="5" spans="2:5" x14ac:dyDescent="0.35">
      <c r="B5" s="71" t="s">
        <v>208</v>
      </c>
      <c r="C5">
        <v>52</v>
      </c>
      <c r="D5" s="70">
        <v>0.1308</v>
      </c>
      <c r="E5">
        <f t="shared" si="0"/>
        <v>6.8015999999999996</v>
      </c>
    </row>
    <row r="6" spans="2:5" x14ac:dyDescent="0.35">
      <c r="B6" t="s">
        <v>6</v>
      </c>
      <c r="C6">
        <v>59</v>
      </c>
      <c r="D6" s="70">
        <v>7.5700000000000003E-2</v>
      </c>
      <c r="E6">
        <f t="shared" si="0"/>
        <v>4.4663000000000004</v>
      </c>
    </row>
    <row r="7" spans="2:5" x14ac:dyDescent="0.35">
      <c r="B7" t="s">
        <v>143</v>
      </c>
      <c r="C7">
        <v>48</v>
      </c>
      <c r="D7" s="70">
        <v>7.3099999999999998E-2</v>
      </c>
      <c r="E7">
        <f t="shared" si="0"/>
        <v>3.5087999999999999</v>
      </c>
    </row>
    <row r="8" spans="2:5" x14ac:dyDescent="0.35">
      <c r="B8" t="s">
        <v>144</v>
      </c>
      <c r="C8">
        <v>68</v>
      </c>
      <c r="D8" s="70">
        <v>4.9700000000000001E-2</v>
      </c>
      <c r="E8">
        <f t="shared" si="0"/>
        <v>3.3795999999999999</v>
      </c>
    </row>
    <row r="9" spans="2:5" x14ac:dyDescent="0.35">
      <c r="B9" t="s">
        <v>85</v>
      </c>
      <c r="C9">
        <v>60</v>
      </c>
      <c r="D9" s="70">
        <v>5.6300000000000003E-2</v>
      </c>
      <c r="E9">
        <f t="shared" si="0"/>
        <v>3.3780000000000001</v>
      </c>
    </row>
    <row r="10" spans="2:5" x14ac:dyDescent="0.35">
      <c r="B10" t="s">
        <v>147</v>
      </c>
      <c r="C10">
        <v>62</v>
      </c>
      <c r="D10" s="70">
        <v>1.37E-2</v>
      </c>
      <c r="E10">
        <f t="shared" si="0"/>
        <v>0.84940000000000004</v>
      </c>
    </row>
    <row r="11" spans="2:5" x14ac:dyDescent="0.35">
      <c r="B11" t="s">
        <v>209</v>
      </c>
      <c r="C11">
        <v>34</v>
      </c>
      <c r="D11" s="70">
        <v>1.49E-2</v>
      </c>
      <c r="E11">
        <f t="shared" si="0"/>
        <v>0.50660000000000005</v>
      </c>
    </row>
    <row r="12" spans="2:5" x14ac:dyDescent="0.35">
      <c r="B12" t="s">
        <v>210</v>
      </c>
      <c r="C12">
        <v>40</v>
      </c>
      <c r="D12" s="70">
        <v>2.5999999999999999E-3</v>
      </c>
      <c r="E12">
        <f t="shared" si="0"/>
        <v>0.104</v>
      </c>
    </row>
  </sheetData>
  <sheetProtection algorithmName="SHA-512" hashValue="sLlOcBmc81gLJ4v7j0ELkpCk521+HLnkgRImkLGXvSmefUinAghvO1uIeWmtE8x/z+z251aCxDP6Tr6R7l0kvw==" saltValue="wvX6bwhFjJPpwwwysardVA==" spinCount="100000" sheet="1" objects="1" scenarios="1"/>
  <autoFilter ref="B1:E12" xr:uid="{F0C4F09D-FB16-453E-9291-4F2C52C71B79}">
    <sortState xmlns:xlrd2="http://schemas.microsoft.com/office/spreadsheetml/2017/richdata2" ref="B2:E12">
      <sortCondition descending="1" ref="E1:E12"/>
    </sortState>
  </autoFilter>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0342BBF51AA549BF45B6C51DF58D0B" ma:contentTypeVersion="15" ma:contentTypeDescription="Create a new document." ma:contentTypeScope="" ma:versionID="abd543c203a069539eb71c376f9a5e9b">
  <xsd:schema xmlns:xsd="http://www.w3.org/2001/XMLSchema" xmlns:xs="http://www.w3.org/2001/XMLSchema" xmlns:p="http://schemas.microsoft.com/office/2006/metadata/properties" xmlns:ns2="df1a73e7-820b-44b7-ad28-28d8aa2287ea" xmlns:ns3="0e138227-2b65-4ddc-bc71-27b7adb99c11" targetNamespace="http://schemas.microsoft.com/office/2006/metadata/properties" ma:root="true" ma:fieldsID="8d8abc55094cbcf9a829a22edcd922ee" ns2:_="" ns3:_="">
    <xsd:import namespace="df1a73e7-820b-44b7-ad28-28d8aa2287ea"/>
    <xsd:import namespace="0e138227-2b65-4ddc-bc71-27b7adb99c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a73e7-820b-44b7-ad28-28d8aa2287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e9eb90-8865-491a-b173-a7375ebbd22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138227-2b65-4ddc-bc71-27b7adb99c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9c112e8-b43e-4cbb-9cfe-cd76887e30c6}" ma:internalName="TaxCatchAll" ma:showField="CatchAllData" ma:web="0e138227-2b65-4ddc-bc71-27b7adb99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e138227-2b65-4ddc-bc71-27b7adb99c11" xsi:nil="true"/>
    <lcf76f155ced4ddcb4097134ff3c332f xmlns="df1a73e7-820b-44b7-ad28-28d8aa2287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B2325B-ED44-451A-B11A-EC9B21AB268C}">
  <ds:schemaRefs>
    <ds:schemaRef ds:uri="http://schemas.microsoft.com/sharepoint/v3/contenttype/forms"/>
  </ds:schemaRefs>
</ds:datastoreItem>
</file>

<file path=customXml/itemProps2.xml><?xml version="1.0" encoding="utf-8"?>
<ds:datastoreItem xmlns:ds="http://schemas.openxmlformats.org/officeDocument/2006/customXml" ds:itemID="{2494E1F0-1B8F-40B3-9F38-385A7ED5F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a73e7-820b-44b7-ad28-28d8aa2287ea"/>
    <ds:schemaRef ds:uri="0e138227-2b65-4ddc-bc71-27b7adb99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ED7596-5590-4017-A575-BD1AD739D8A6}">
  <ds:schemaRefs>
    <ds:schemaRef ds:uri="http://purl.org/dc/terms/"/>
    <ds:schemaRef ds:uri="0e138227-2b65-4ddc-bc71-27b7adb99c11"/>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office/2006/documentManagement/types"/>
    <ds:schemaRef ds:uri="df1a73e7-820b-44b7-ad28-28d8aa2287e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 Sheet1</vt:lpstr>
      <vt:lpstr> 1. Violation risks</vt:lpstr>
      <vt:lpstr> 2.Analysis and Evaluation</vt:lpstr>
      <vt:lpstr> 3. Risk 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Cristina Plaza Chavarria</dc:creator>
  <cp:keywords/>
  <dc:description/>
  <cp:lastModifiedBy>Andres Felipe Valbuena Lopez</cp:lastModifiedBy>
  <cp:revision/>
  <dcterms:created xsi:type="dcterms:W3CDTF">2021-09-03T19:03:07Z</dcterms:created>
  <dcterms:modified xsi:type="dcterms:W3CDTF">2024-11-21T20:06:09Z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0x0101000E0342BBF51AA549BF45B6C51DF58D0B</vt:lpwstr>
  </property>
  <property fmtid="{D5CDD505-2E9C-101B-9397-08002B2CF9AE}" pid="3" name="xd_Signature">
    <vt:bool>false</vt:bool>
  </property>
  <property fmtid="{D5CDD505-2E9C-101B-9397-08002B2CF9AE}" pid="4" name="xd_ProgID">
    <vt:lpwstr/>
  </property>
  <property fmtid="{D5CDD505-2E9C-101B-9397-08002B2CF9AE}" pid="5" name="MediaServiceImageTags">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